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E:\IPCC 2024\Reporte PA\IV trimestre\Reporte 31 dic\Evaluado\"/>
    </mc:Choice>
  </mc:AlternateContent>
  <xr:revisionPtr revIDLastSave="0" documentId="13_ncr:1_{10723759-7A56-473C-989A-05082514E3D8}" xr6:coauthVersionLast="47" xr6:coauthVersionMax="47" xr10:uidLastSave="{00000000-0000-0000-0000-000000000000}"/>
  <bookViews>
    <workbookView xWindow="-20610" yWindow="1170" windowWidth="20730" windowHeight="11160" firstSheet="1" activeTab="1" xr2:uid="{00000000-000D-0000-FFFF-FFFF00000000}"/>
  </bookViews>
  <sheets>
    <sheet name="INSTRUCTIVO" sheetId="2" r:id="rId1"/>
    <sheet name="1. ESTRATÉGICO" sheetId="1" r:id="rId2"/>
    <sheet name="2. GESTIÓN-MIPG" sheetId="5" r:id="rId3"/>
    <sheet name="3. INVERSIÓN" sheetId="6" r:id="rId4"/>
    <sheet name="CONTROL DE CAMBIOS " sheetId="3" r:id="rId5"/>
    <sheet name="ANEXO1" sheetId="4" r:id="rId6"/>
  </sheets>
  <externalReferences>
    <externalReference r:id="rId7"/>
  </externalReferences>
  <definedNames>
    <definedName name="_xlnm._FilterDatabase" localSheetId="1" hidden="1">'1. ESTRATÉGICO'!$A$1:$AE$7</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17" i="6" l="1"/>
  <c r="X83" i="6"/>
  <c r="X85" i="6"/>
  <c r="O73" i="5"/>
  <c r="O84" i="5"/>
  <c r="O66" i="5"/>
  <c r="O63" i="5"/>
  <c r="O60" i="5"/>
  <c r="O57" i="5"/>
  <c r="O21" i="5"/>
  <c r="AU74" i="6" l="1"/>
  <c r="AU51" i="6"/>
  <c r="AU42" i="6"/>
  <c r="O86" i="5"/>
  <c r="O81" i="5"/>
  <c r="O78" i="5"/>
  <c r="O72" i="5"/>
  <c r="O71" i="5"/>
  <c r="O69" i="5"/>
  <c r="O54" i="5"/>
  <c r="O51" i="5"/>
  <c r="O45" i="5"/>
  <c r="O39" i="5"/>
  <c r="O33" i="5"/>
  <c r="O9" i="5"/>
  <c r="AU32" i="6"/>
  <c r="AB34" i="1"/>
  <c r="AB32" i="1"/>
  <c r="AA34" i="1"/>
  <c r="AA33" i="1"/>
  <c r="AA36" i="1" s="1"/>
  <c r="AA32" i="1"/>
  <c r="X34" i="1"/>
  <c r="AB29" i="1"/>
  <c r="AB28" i="1"/>
  <c r="AB30" i="1"/>
  <c r="AB27" i="1"/>
  <c r="AA27" i="1"/>
  <c r="AB26" i="1"/>
  <c r="AB25" i="1"/>
  <c r="AA30" i="1"/>
  <c r="AB24" i="1"/>
  <c r="AB23" i="1"/>
  <c r="AA24" i="1"/>
  <c r="AA23" i="1"/>
  <c r="X23" i="1"/>
  <c r="AB21" i="1"/>
  <c r="AB20" i="1"/>
  <c r="AB19" i="1"/>
  <c r="AB17" i="1"/>
  <c r="AA21" i="1"/>
  <c r="AA20" i="1"/>
  <c r="X20" i="1"/>
  <c r="X19" i="1"/>
  <c r="X17" i="1"/>
  <c r="AB13" i="1"/>
  <c r="AA13" i="1"/>
  <c r="AB12" i="1"/>
  <c r="AA12" i="1"/>
  <c r="AB10" i="1"/>
  <c r="AA8" i="1"/>
  <c r="AA16" i="1" s="1"/>
  <c r="N21" i="5"/>
  <c r="M21" i="5"/>
  <c r="L21" i="5"/>
  <c r="K21" i="5"/>
  <c r="X76" i="6"/>
  <c r="X77" i="6"/>
  <c r="X78" i="6"/>
  <c r="X79" i="6"/>
  <c r="X80" i="6"/>
  <c r="X81" i="6"/>
  <c r="X61" i="6"/>
  <c r="X60" i="6"/>
  <c r="X52" i="6"/>
  <c r="X53" i="6"/>
  <c r="X54" i="6"/>
  <c r="X55" i="6"/>
  <c r="X56" i="6"/>
  <c r="X57" i="6"/>
  <c r="X51" i="6"/>
  <c r="X42" i="6"/>
  <c r="X44" i="6"/>
  <c r="X46" i="6"/>
  <c r="X47" i="6"/>
  <c r="X48" i="6"/>
  <c r="X39" i="6"/>
  <c r="X35" i="6"/>
  <c r="X36" i="6"/>
  <c r="X37" i="6"/>
  <c r="X38" i="6"/>
  <c r="X19" i="6"/>
  <c r="X20" i="6"/>
  <c r="X21" i="6"/>
  <c r="X22" i="6"/>
  <c r="X23" i="6"/>
  <c r="X24" i="6"/>
  <c r="X25" i="6"/>
  <c r="X28" i="6"/>
  <c r="X29" i="6"/>
  <c r="X18" i="6"/>
  <c r="X10" i="6"/>
  <c r="X11" i="6"/>
  <c r="X12" i="6"/>
  <c r="X14" i="6"/>
  <c r="X15" i="6"/>
  <c r="X16" i="6"/>
  <c r="X9" i="6"/>
  <c r="U39" i="1"/>
  <c r="U37" i="1"/>
  <c r="U35" i="1"/>
  <c r="U34" i="1"/>
  <c r="U33" i="1"/>
  <c r="U32" i="1"/>
  <c r="U31" i="1"/>
  <c r="U26" i="1"/>
  <c r="U27" i="1"/>
  <c r="U29" i="1"/>
  <c r="U28" i="1"/>
  <c r="U25" i="1"/>
  <c r="U23" i="1"/>
  <c r="U22" i="1"/>
  <c r="U18" i="1"/>
  <c r="U19" i="1"/>
  <c r="U20" i="1"/>
  <c r="U17" i="1"/>
  <c r="U15" i="1"/>
  <c r="U11" i="1"/>
  <c r="U12" i="1"/>
  <c r="U13" i="1"/>
  <c r="U9" i="1"/>
  <c r="U8" i="1"/>
  <c r="L60" i="5"/>
  <c r="L54" i="5"/>
  <c r="M54" i="5"/>
  <c r="N54" i="5"/>
  <c r="K54" i="5"/>
  <c r="N51" i="5"/>
  <c r="L51" i="5"/>
  <c r="M51" i="5"/>
  <c r="K51" i="5"/>
  <c r="AA41" i="1" l="1"/>
  <c r="AP85" i="6"/>
  <c r="AP83" i="6"/>
  <c r="AP82" i="6"/>
  <c r="AP81" i="6"/>
  <c r="AP80" i="6"/>
  <c r="AP79" i="6"/>
  <c r="AP77" i="6"/>
  <c r="AP75" i="6"/>
  <c r="AP74" i="6"/>
  <c r="AP72" i="6"/>
  <c r="AP60" i="6"/>
  <c r="AP56" i="6"/>
  <c r="AP53" i="6"/>
  <c r="AP51" i="6"/>
  <c r="AN17" i="6"/>
  <c r="AN30" i="6"/>
  <c r="AN40" i="6"/>
  <c r="AN49" i="6"/>
  <c r="AP48" i="6"/>
  <c r="AP46" i="6"/>
  <c r="AP44" i="6"/>
  <c r="AP42" i="6"/>
  <c r="AP38" i="6"/>
  <c r="AP37" i="6"/>
  <c r="AP36" i="6"/>
  <c r="AP35" i="6"/>
  <c r="AP32" i="6"/>
  <c r="AP19" i="6"/>
  <c r="AP22" i="6"/>
  <c r="AP24" i="6"/>
  <c r="AP26" i="6"/>
  <c r="AP18" i="6"/>
  <c r="AP16" i="6"/>
  <c r="AP10" i="6"/>
  <c r="AP11" i="6"/>
  <c r="AP12" i="6"/>
  <c r="AP13" i="6"/>
  <c r="AP14" i="6"/>
  <c r="AP15" i="6"/>
  <c r="AP9" i="6"/>
  <c r="R10" i="1"/>
  <c r="X84" i="6"/>
  <c r="X72" i="6"/>
  <c r="AO58" i="6"/>
  <c r="AO17" i="6"/>
  <c r="AP17" i="6" s="1"/>
  <c r="AO30" i="6"/>
  <c r="AN72" i="6"/>
  <c r="AO72" i="6"/>
  <c r="AM72" i="6"/>
  <c r="AO49" i="6"/>
  <c r="AO40" i="6"/>
  <c r="AN86" i="6"/>
  <c r="AM86" i="6"/>
  <c r="AM58" i="6"/>
  <c r="V9" i="1"/>
  <c r="AB9" i="1" s="1"/>
  <c r="AP30" i="6" l="1"/>
  <c r="L18" i="6"/>
  <c r="U10" i="1"/>
  <c r="AP40" i="6"/>
  <c r="AP49" i="6"/>
  <c r="AO86" i="6"/>
  <c r="AP86" i="6" s="1"/>
  <c r="Y10" i="1"/>
  <c r="AE10" i="1" l="1"/>
  <c r="AD10" i="1"/>
  <c r="AC10" i="1"/>
  <c r="S27" i="6"/>
  <c r="X58" i="6" l="1"/>
  <c r="Y33" i="1" l="1"/>
  <c r="Y32" i="1"/>
  <c r="Y27" i="1"/>
  <c r="Y26" i="1"/>
  <c r="Y30" i="1" s="1"/>
  <c r="Y22" i="1"/>
  <c r="Y20" i="1"/>
  <c r="W32" i="1"/>
  <c r="X32" i="1" s="1"/>
  <c r="W27" i="1"/>
  <c r="W13" i="1"/>
  <c r="W12" i="1"/>
  <c r="W8" i="1"/>
  <c r="Y8" i="1"/>
  <c r="Y16" i="1" s="1"/>
  <c r="X9" i="1" l="1"/>
  <c r="Z9" i="1"/>
  <c r="V8" i="1"/>
  <c r="AB8" i="1" s="1"/>
  <c r="X8" i="1" l="1"/>
  <c r="Z8" i="1"/>
  <c r="AT86" i="6"/>
  <c r="AS86" i="6"/>
  <c r="AT72" i="6"/>
  <c r="AS72" i="6"/>
  <c r="AT49" i="6"/>
  <c r="AS49" i="6"/>
  <c r="AT40" i="6"/>
  <c r="AS40" i="6"/>
  <c r="AT30" i="6"/>
  <c r="AS30" i="6"/>
  <c r="Y34" i="1"/>
  <c r="Y36" i="1"/>
  <c r="Y24" i="1"/>
  <c r="Y21" i="1"/>
  <c r="AU72" i="6" l="1"/>
  <c r="AU86" i="6"/>
  <c r="AU40" i="6"/>
  <c r="AU49" i="6"/>
  <c r="Y41" i="1"/>
  <c r="AU30" i="6"/>
  <c r="AN58" i="6"/>
  <c r="AP58" i="6" s="1"/>
  <c r="AT100" i="6" l="1"/>
  <c r="AM40" i="6"/>
  <c r="AM30" i="6"/>
  <c r="AU17" i="6"/>
  <c r="AM17" i="6"/>
  <c r="X29" i="1"/>
  <c r="X28" i="1"/>
  <c r="X25" i="1"/>
  <c r="V39" i="1"/>
  <c r="V37" i="1"/>
  <c r="V35" i="1"/>
  <c r="Z35" i="1" s="1"/>
  <c r="V34" i="1"/>
  <c r="Z34" i="1" s="1"/>
  <c r="W33" i="1"/>
  <c r="V29" i="1"/>
  <c r="Z29" i="1" s="1"/>
  <c r="V28" i="1"/>
  <c r="Z28" i="1" s="1"/>
  <c r="V27" i="1"/>
  <c r="Z27" i="1" s="1"/>
  <c r="V26" i="1"/>
  <c r="Z26" i="1" s="1"/>
  <c r="V25" i="1"/>
  <c r="Z25" i="1" s="1"/>
  <c r="V23" i="1"/>
  <c r="Z23" i="1" s="1"/>
  <c r="W20" i="1"/>
  <c r="V17" i="1"/>
  <c r="Z17" i="1" s="1"/>
  <c r="V13" i="1"/>
  <c r="V12" i="1"/>
  <c r="V11" i="1"/>
  <c r="Z11" i="1" l="1"/>
  <c r="Z13" i="1"/>
  <c r="X13" i="1"/>
  <c r="Z12" i="1"/>
  <c r="X12" i="1"/>
  <c r="Z30" i="1"/>
  <c r="AS100" i="6"/>
  <c r="AU100" i="6" s="1"/>
  <c r="X86" i="6"/>
  <c r="X100" i="6" s="1"/>
  <c r="X49" i="6"/>
  <c r="X40" i="6"/>
  <c r="X24" i="1"/>
  <c r="W24" i="1"/>
  <c r="W34" i="1"/>
  <c r="X35" i="1"/>
  <c r="W21" i="1"/>
  <c r="W26" i="1"/>
  <c r="X27" i="1"/>
  <c r="V15" i="1"/>
  <c r="AB15" i="1" s="1"/>
  <c r="AB16" i="1" s="1"/>
  <c r="V31" i="1"/>
  <c r="V18" i="1"/>
  <c r="V20" i="1"/>
  <c r="Z20" i="1" s="1"/>
  <c r="V32" i="1"/>
  <c r="Z32" i="1" s="1"/>
  <c r="V33" i="1"/>
  <c r="V19" i="1"/>
  <c r="Z19" i="1" s="1"/>
  <c r="V22" i="1"/>
  <c r="Z22" i="1" s="1"/>
  <c r="Z24" i="1" s="1"/>
  <c r="Z33" i="1" l="1"/>
  <c r="AB33" i="1"/>
  <c r="X33" i="1"/>
  <c r="Z31" i="1"/>
  <c r="X31" i="1"/>
  <c r="AB31" i="1"/>
  <c r="AB36" i="1" s="1"/>
  <c r="AB41" i="1" s="1"/>
  <c r="Z18" i="1"/>
  <c r="Z21" i="1" s="1"/>
  <c r="X18" i="1"/>
  <c r="X21" i="1" s="1"/>
  <c r="Z15" i="1"/>
  <c r="X15" i="1"/>
  <c r="Z36" i="1"/>
  <c r="W36" i="1"/>
  <c r="W30" i="1"/>
  <c r="X26" i="1"/>
  <c r="X30" i="1" s="1"/>
  <c r="X36" i="1" l="1"/>
  <c r="X30" i="6"/>
  <c r="AA76" i="6"/>
  <c r="AA77" i="6"/>
  <c r="AA78" i="6"/>
  <c r="AA79" i="6"/>
  <c r="AA80" i="6"/>
  <c r="AA81" i="6"/>
  <c r="AA82" i="6"/>
  <c r="AA83" i="6"/>
  <c r="AA84" i="6"/>
  <c r="AA85" i="6"/>
  <c r="AA75" i="6"/>
  <c r="AA74" i="6"/>
  <c r="AA62" i="6"/>
  <c r="AA63" i="6"/>
  <c r="AA64" i="6"/>
  <c r="AA65" i="6"/>
  <c r="AA66" i="6"/>
  <c r="AA67" i="6"/>
  <c r="AA61" i="6"/>
  <c r="AA60" i="6"/>
  <c r="AA53" i="6"/>
  <c r="AA54" i="6"/>
  <c r="AA55" i="6"/>
  <c r="AA56" i="6"/>
  <c r="AA57" i="6"/>
  <c r="AA52" i="6"/>
  <c r="AA51" i="6"/>
  <c r="AA44" i="6"/>
  <c r="AA45" i="6"/>
  <c r="AA46" i="6"/>
  <c r="AA47" i="6"/>
  <c r="AA48" i="6"/>
  <c r="AA43" i="6"/>
  <c r="AA42" i="6"/>
  <c r="AA28" i="6"/>
  <c r="AA29" i="6"/>
  <c r="AA32" i="6"/>
  <c r="AA33" i="6"/>
  <c r="AA34" i="6"/>
  <c r="AA35" i="6"/>
  <c r="AA36" i="6"/>
  <c r="AA37" i="6"/>
  <c r="AA38" i="6"/>
  <c r="AA39" i="6"/>
  <c r="AA21" i="6"/>
  <c r="AA22" i="6"/>
  <c r="AA23" i="6"/>
  <c r="AA24" i="6"/>
  <c r="AA25" i="6"/>
  <c r="AA26" i="6"/>
  <c r="AA27" i="6"/>
  <c r="AA16" i="6"/>
  <c r="AA18" i="6"/>
  <c r="AA19" i="6"/>
  <c r="AA20" i="6"/>
  <c r="AA11" i="6"/>
  <c r="AA12" i="6"/>
  <c r="AA13" i="6"/>
  <c r="AA14" i="6"/>
  <c r="AA15" i="6"/>
  <c r="AA10" i="6"/>
  <c r="AA9" i="6"/>
  <c r="W16" i="1" l="1"/>
  <c r="W41" i="1" s="1"/>
  <c r="V10" i="1"/>
  <c r="X10" i="1" s="1"/>
  <c r="X16" i="1" s="1"/>
  <c r="X41" i="1" s="1"/>
  <c r="Z10" i="1" l="1"/>
  <c r="Z16" i="1" s="1"/>
  <c r="Z4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48" authorId="0" shapeId="0" xr:uid="{00000000-0006-0000-00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tc={4691E1A1-B1EA-4EF6-8903-518FE22B61F0}</author>
  </authors>
  <commentList>
    <comment ref="G7" authorId="0" shapeId="0" xr:uid="{00000000-0006-0000-0100-000001000000}">
      <text>
        <r>
          <rPr>
            <b/>
            <sz val="9"/>
            <color indexed="81"/>
            <rFont val="Tahoma"/>
            <family val="2"/>
          </rPr>
          <t>USUARIO:</t>
        </r>
        <r>
          <rPr>
            <sz val="9"/>
            <color indexed="81"/>
            <rFont val="Tahoma"/>
            <family val="2"/>
          </rPr>
          <t xml:space="preserve">
Codigo desde archivo de codificacion</t>
        </r>
      </text>
    </comment>
    <comment ref="L7" authorId="0" shapeId="0" xr:uid="{00000000-0006-0000-0100-000002000000}">
      <text>
        <r>
          <rPr>
            <b/>
            <sz val="9"/>
            <color indexed="81"/>
            <rFont val="Tahoma"/>
            <family val="2"/>
          </rPr>
          <t>USUARIO:</t>
        </r>
        <r>
          <rPr>
            <sz val="9"/>
            <color indexed="81"/>
            <rFont val="Tahoma"/>
            <family val="2"/>
          </rPr>
          <t xml:space="preserve">
La suma de las ponderaciones de las megtas del programa debe ser 100%. En este caso el resultado es 142%</t>
        </r>
      </text>
    </comment>
    <comment ref="M7" authorId="0" shapeId="0" xr:uid="{00000000-0006-0000-0100-000003000000}">
      <text>
        <r>
          <rPr>
            <b/>
            <sz val="9"/>
            <color indexed="81"/>
            <rFont val="Tahoma"/>
            <family val="2"/>
          </rPr>
          <t>USUARIO:
1. BIEN
2. SERVICIO</t>
        </r>
        <r>
          <rPr>
            <sz val="9"/>
            <color indexed="81"/>
            <rFont val="Tahoma"/>
            <family val="2"/>
          </rPr>
          <t xml:space="preserve">
</t>
        </r>
      </text>
    </comment>
    <comment ref="U10" authorId="1" shapeId="0" xr:uid="{4691E1A1-B1EA-4EF6-8903-518FE22B61F0}">
      <text>
        <t>[Comentario encadenado]
Su versión de Excel le permite leer este comentario encadenado; sin embargo, las ediciones que se apliquen se quitarán si el archivo se abre en una versión más reciente de Excel. Más información: https://go.microsoft.com/fwlink/?linkid=870924
Comentario:
    Fuente de verificación: Llaves del saber</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JOHANA VIELLAR</author>
    <author>tc={1C864D4D-241E-4BA3-802F-0AAB6432A2A0}</author>
  </authors>
  <commentList>
    <comment ref="J8" authorId="0" shapeId="0" xr:uid="{00000000-0006-0000-0300-000001000000}">
      <text>
        <r>
          <rPr>
            <b/>
            <sz val="9"/>
            <color indexed="81"/>
            <rFont val="Tahoma"/>
            <family val="2"/>
          </rPr>
          <t>USUARIO:</t>
        </r>
        <r>
          <rPr>
            <sz val="9"/>
            <color indexed="81"/>
            <rFont val="Tahoma"/>
            <family val="2"/>
          </rPr>
          <t xml:space="preserve">
La sumatoria de las ponderaciones dcebe ser 100%
Por programa</t>
        </r>
      </text>
    </comment>
    <comment ref="Q8" authorId="0" shapeId="0" xr:uid="{00000000-0006-0000-0300-000002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J8" authorId="1" shapeId="0" xr:uid="{00000000-0006-0000-0300-000003000000}">
      <text>
        <r>
          <rPr>
            <sz val="9"/>
            <color indexed="81"/>
            <rFont val="Tahoma"/>
            <family val="2"/>
          </rPr>
          <t xml:space="preserve">VER ANEXO 1
</t>
        </r>
      </text>
    </comment>
    <comment ref="AK8" authorId="1" shapeId="0" xr:uid="{00000000-0006-0000-0300-000004000000}">
      <text>
        <r>
          <rPr>
            <b/>
            <sz val="9"/>
            <color indexed="81"/>
            <rFont val="Tahoma"/>
            <family val="2"/>
          </rPr>
          <t>VER ANEXO 1</t>
        </r>
        <r>
          <rPr>
            <sz val="9"/>
            <color indexed="81"/>
            <rFont val="Tahoma"/>
            <family val="2"/>
          </rPr>
          <t xml:space="preserve">
</t>
        </r>
      </text>
    </comment>
    <comment ref="AN24" authorId="1" shapeId="0" xr:uid="{00000000-0006-0000-0300-000006000000}">
      <text>
        <r>
          <rPr>
            <sz val="9"/>
            <color indexed="81"/>
            <rFont val="Tahoma"/>
            <family val="2"/>
          </rPr>
          <t xml:space="preserve">VER ANEXO 1
</t>
        </r>
      </text>
    </comment>
    <comment ref="AQ24" authorId="1" shapeId="0" xr:uid="{00000000-0006-0000-0300-000007000000}">
      <text>
        <r>
          <rPr>
            <b/>
            <sz val="9"/>
            <color indexed="81"/>
            <rFont val="Tahoma"/>
            <family val="2"/>
          </rPr>
          <t>VER ANEXO 1</t>
        </r>
        <r>
          <rPr>
            <sz val="9"/>
            <color indexed="81"/>
            <rFont val="Tahoma"/>
            <family val="2"/>
          </rPr>
          <t xml:space="preserve">
</t>
        </r>
      </text>
    </comment>
    <comment ref="AM60" authorId="2" shapeId="0" xr:uid="{1C864D4D-241E-4BA3-802F-0AAB6432A2A0}">
      <text>
        <t>[Comentario encadenado]
Su versión de Excel le permite leer este comentario encadenado; sin embargo, las ediciones que se apliquen se quitarán si el archivo se abre en una versión más reciente de Excel. Más información: https://go.microsoft.com/fwlink/?linkid=870924
Comentario:
    Crédito</t>
      </text>
    </comment>
  </commentList>
</comments>
</file>

<file path=xl/sharedStrings.xml><?xml version="1.0" encoding="utf-8"?>
<sst xmlns="http://schemas.openxmlformats.org/spreadsheetml/2006/main" count="1774" uniqueCount="687">
  <si>
    <t xml:space="preserve">
</t>
  </si>
  <si>
    <t>ALCALDIA DISTRITAL DE CARTAGENA DE INDIAS</t>
  </si>
  <si>
    <t>MACROPROCESO: PLANEACIÓN TERRITORIAL Y DIRECCIONAMIENTO ESTRATEGICO</t>
  </si>
  <si>
    <t>Versión: 1.0</t>
  </si>
  <si>
    <t>PROCESO / SUBPROCESO: GESTIÓN DE LA INVERSIÓN PUBLICA / GESTIÓN DEL PLAN DE DESARROLLO Y SUS INSTRUMENTOS DE EJECUCIÓN</t>
  </si>
  <si>
    <t xml:space="preserve">DEPENDENCIA : </t>
  </si>
  <si>
    <t>PROGRAMACIÓN PRESUPUESTAL</t>
  </si>
  <si>
    <t xml:space="preserve">PROGRAMA </t>
  </si>
  <si>
    <t>UNIDAD DE MEDIDA DEL INDICADOR DE PRODUCTO</t>
  </si>
  <si>
    <t>ENTREGABLE
INDICADOR DE PRODUCTO SEGÚN CATALOGO DE PRODUCTO</t>
  </si>
  <si>
    <t>PROYECTO DE INVERSIÓN</t>
  </si>
  <si>
    <t>CÓDIGO DE PROYECTO BPIN</t>
  </si>
  <si>
    <t>ENTREGABLE</t>
  </si>
  <si>
    <t>APROPACION DEFINITIVA POR PROYECTO</t>
  </si>
  <si>
    <t>FECHA DE INICIO DE LA ACTIVIDAD O ENTREGABLE</t>
  </si>
  <si>
    <t>FECHA DE TERMINACIÓN DEL ENTREGABLE</t>
  </si>
  <si>
    <t>TIEMPO DE EJECUCIÓN
(número de días)</t>
  </si>
  <si>
    <t>BENEFICIARIOS PROGRAMADOS</t>
  </si>
  <si>
    <t>FUENTE DE FINANCIACIÓN</t>
  </si>
  <si>
    <t>APROPIACIÓN INICIAL
(en pesos)</t>
  </si>
  <si>
    <t>RUBRO PRESUPUESTAL</t>
  </si>
  <si>
    <t>CODIGO RUBRO PRESUPUESTAL</t>
  </si>
  <si>
    <t>¿REQUIERE CONTRATACIÓN?</t>
  </si>
  <si>
    <t>MODALIDAD DE SELECCIÓN</t>
  </si>
  <si>
    <t>FUENTE DE RECURSOS</t>
  </si>
  <si>
    <t>FECHA DE INICIO DE CONTRATACIÓN</t>
  </si>
  <si>
    <t xml:space="preserve">RIESGOS ASOCIADOS AL PROCESO </t>
  </si>
  <si>
    <t>CONTROLES ESTABLECIDOS PARA LOS RIESGOS</t>
  </si>
  <si>
    <t>IMPULSOR DE AVANCE</t>
  </si>
  <si>
    <t>DESCRIPCION DE LA META PRODUCTO 2024-2027</t>
  </si>
  <si>
    <t>VALOR DE LA META PRODUCTO 2024-2027</t>
  </si>
  <si>
    <t>PROGRAMACIÓN META PRODUCTO 2024</t>
  </si>
  <si>
    <t>DESCRIPCION DE LA ADQUISICION ASOCIADA AL PROYECTO</t>
  </si>
  <si>
    <t>PROGRAMA</t>
  </si>
  <si>
    <t>INDICADOR DE PRODUCTO SEGÚN PDD</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</si>
  <si>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</si>
  <si>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NOMBRE DEL RESPONSABLE</t>
  </si>
  <si>
    <t>CONTROL DE CAMBIOS</t>
  </si>
  <si>
    <t>FECHA</t>
  </si>
  <si>
    <t>DESCRIPCIÓN DEL CAMBIO</t>
  </si>
  <si>
    <t>VERSIÓN</t>
  </si>
  <si>
    <t>CARGO</t>
  </si>
  <si>
    <t>NOMBRE</t>
  </si>
  <si>
    <t>FIRMA</t>
  </si>
  <si>
    <t>ELABORÓ</t>
  </si>
  <si>
    <t>Profesional Especializado codigo 222 grado 41</t>
  </si>
  <si>
    <t>María Bernarda Pérez Carmona</t>
  </si>
  <si>
    <t>REVISÓ</t>
  </si>
  <si>
    <t>Secretario de Planeación Distrital</t>
  </si>
  <si>
    <t>APROBÓ</t>
  </si>
  <si>
    <t xml:space="preserve">Modalidad de selección </t>
  </si>
  <si>
    <t>Código</t>
  </si>
  <si>
    <t>Fuente de los recursos</t>
  </si>
  <si>
    <t>Solicitud de información a los Proveedores</t>
  </si>
  <si>
    <t xml:space="preserve">Recursos propios </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</si>
  <si>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</si>
  <si>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</si>
  <si>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</si>
  <si>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</si>
  <si>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</si>
  <si>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</si>
  <si>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</si>
  <si>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</si>
  <si>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</si>
  <si>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</si>
  <si>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</si>
  <si>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</si>
  <si>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</si>
  <si>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</si>
  <si>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</si>
  <si>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</si>
  <si>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</si>
  <si>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</si>
  <si>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</si>
  <si>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</si>
  <si>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</si>
  <si>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</si>
  <si>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</si>
  <si>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</si>
  <si>
    <t>Julio 16-2024</t>
  </si>
  <si>
    <t>Camilo Rey Sabogal</t>
  </si>
  <si>
    <t xml:space="preserve">IMPULSOR DE AVANCE </t>
  </si>
  <si>
    <t>LINEA BASE SEGUN PDD</t>
  </si>
  <si>
    <t>PROGRAMACIÓN META PRODUCTO A 2024</t>
  </si>
  <si>
    <t>DIMENSIONES DE MIPG</t>
  </si>
  <si>
    <t>PROCESO ASOCIADO</t>
  </si>
  <si>
    <t>SUBPROCESO ASOCIADO</t>
  </si>
  <si>
    <t>OBJETIVO DEL SUBPROCESO</t>
  </si>
  <si>
    <t>PLANES DECRETO 612 DE 2018</t>
  </si>
  <si>
    <t>ENTIDADES</t>
  </si>
  <si>
    <t>SERVIDORES</t>
  </si>
  <si>
    <t>CIUDADANÍA</t>
  </si>
  <si>
    <t>INTERNO</t>
  </si>
  <si>
    <t>OBJETIVO DE DESARROLLO SOSTENIBLE</t>
  </si>
  <si>
    <t>PLAN ANUAL DE ADQUISICIONES</t>
  </si>
  <si>
    <t>ADMINISTRACIÓN DE RIESGOS</t>
  </si>
  <si>
    <t>GRUPO DE VALOR</t>
  </si>
  <si>
    <t>PONDERACIÓN DE LA META PRODUCTO</t>
  </si>
  <si>
    <t>DESCRIPCIÓN DE LA META PRODUCTO 2024-2027</t>
  </si>
  <si>
    <t>META DE RESULTADO</t>
  </si>
  <si>
    <t>DENOMINACION DEL PRODUCTO</t>
  </si>
  <si>
    <t xml:space="preserve">Descripcion del objetivo del subproceso al cual pertenece </t>
  </si>
  <si>
    <t>META RESULTADO</t>
  </si>
  <si>
    <t xml:space="preserve">PONDERACION DE LA META PRODUCTO </t>
  </si>
  <si>
    <t xml:space="preserve">RIESGOS DEL PROYECTO </t>
  </si>
  <si>
    <t>ACCIONES DE CONTROL DE LOS RIESGOS DE LOS PROYECTOS</t>
  </si>
  <si>
    <t>Ingrese en esta casilla el ODS con el que se articula el programa de su competencia según el Acuerdo 139 que adopta el Plan de Desarrollo Distrital 2024-2027 'Cartagena, Ciudad de Derechos'.</t>
  </si>
  <si>
    <t>Ingrese en esta casilla la línea estratégica correspondiente al programa de su competencia según el Acuerdo 139 que adopta el Plan de Desarrollo Distrital 2024-2027 'Cartagena, Ciudad de Derechos'.</t>
  </si>
  <si>
    <t>Ingrese en esta casilla el impulsor de avance que facilita el logro del objetivo del programa de su competencia según el Acuerdo 139 que adopta el Plan de Desarrollo Distrital 2024-2027 'Cartagena, Ciudad de Derechos'.</t>
  </si>
  <si>
    <t>Ingrese en esta casilla la meta de resultado esperada del programa de su competencia según el Acuerdo 139 que adopta el Plan de Desarrollo Distrital 2024-2027 'Cartagena, Ciudad de Derechos'.</t>
  </si>
  <si>
    <t xml:space="preserve">Ingrese en este casilla el indicador definido para cumplir la meta de producto en el Plan de Desarrollo según el Acuerdo 139 que adopta el Plan de Desarrollo Distrital 2024-2027 'Cartagena, Ciudad de Derechos' </t>
  </si>
  <si>
    <t>Ingrese en esta casilla la expresion fisica con la que se mostrará el resultado de la meta propuesta. (Ejemplo: número, porcentaje, kilometro).</t>
  </si>
  <si>
    <t xml:space="preserve">Ingrese en esta casilla el valor que se encuentra en el Acuerdo 139 que adopta el Plan de Desarrollo Distrital 2024-2027 'Cartagena, Ciudad de Derechos', como el punto de partida para definir el alcance de la meta producto.  </t>
  </si>
  <si>
    <t>Ingrese en esta casilla lo que persigue el indicador en el cuatrenio, se encuentra plasmado en el Acuerdo 139 que adopta el Plan de Desarrollo Distrital 2024-2027 'Cartagena, Ciudad de Derechos'</t>
  </si>
  <si>
    <t xml:space="preserve">Ingrese en esta casilla el valor porcentual asignado a la meta producto </t>
  </si>
  <si>
    <t>Ingrese en esta casilla la naturaleza del producto a entregar, señalando con una X si es bien o servicio</t>
  </si>
  <si>
    <t>Ingrese en esta casilla el indicador de producto según el catálogo de producto de la MGA</t>
  </si>
  <si>
    <t>Ingrese en esta casilla el numero de la meta a alcanzar al finalizar el cuatrienio. Esto se encuentra inmerso en la descripcion de la meta producto identificada en el Plan de Desarrollo Distrital.</t>
  </si>
  <si>
    <t>Ingrese en esta casilla, la cantidad de la meta propuesta para la actual vigencia, relacionada con el Plan Indicativo.</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</si>
  <si>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</si>
  <si>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 xml:space="preserve">Relacione en esta casilla la política de gestión y desempeño institucional alineada a su proceso (Éstas se ubican en una de las siete dimensiones de MIPG y las 19 políticas)
</t>
  </si>
  <si>
    <t>Relacione en esta casilla el subproceso de su competencia (Identifique esto en el mapa de interrelación de procesos).</t>
  </si>
  <si>
    <t xml:space="preserve">Relacione en esta casilla el proceso de gestión asociado al programa y al producto (Identifique el proceso de su competencia en el mapa de interrelacion de procesos alineado con su dependencia).
</t>
  </si>
  <si>
    <t>Defina en esta casilla con una X a qué grupo de valor pertenece, ya sea entidades, ciudadanía, servidores-interno.</t>
  </si>
  <si>
    <t>Ingrese en esta casilla el nombre del proyecto a partir del cual se desarrollará el programa con el que se articula.</t>
  </si>
  <si>
    <t>Ingrese en esta casilla el número BPIN del proyecto a partir del cual se desarrollará el programa con el que se articula.</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</si>
  <si>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</si>
  <si>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Ingrese en esta casilla el número o pocentaje que se pretende alcanzar con cada actividad del proyecto durante la vigencia.</t>
  </si>
  <si>
    <t>Indique en esta casilla la fecha de inicio de la actividad en la vigencia 2024</t>
  </si>
  <si>
    <t>Indique en esta casilla la fecha de terminación de la actividad en la vigencia 2024</t>
  </si>
  <si>
    <t>Indique en esta casilla el número de días que requiere el desarrollo de la actividad para la vigencia 2024</t>
  </si>
  <si>
    <t>Ingrese en esta casilla el número de personas estimadas que van a recibir beneficio de la actividad programada en el proyecto</t>
  </si>
  <si>
    <t>Ingrese en esta casilla la Unidad Comunera de Gobierno donde se aplica el proyecto asociado</t>
  </si>
  <si>
    <t xml:space="preserve">Indique en esta casilla el nombre de la pesona encargada de supervisar las actividades del proyecto encaminadas a conseguir la meta propuesta </t>
  </si>
  <si>
    <t xml:space="preserve">Ingrese en esta casilla los riesgos identificados al proyecto </t>
  </si>
  <si>
    <t xml:space="preserve">Ingrese en esta casilla las acciones para controlar los riesgos identificados al proyecto </t>
  </si>
  <si>
    <t>Ingrese el valor numérico en pesos del Plan Operativo Anual de Inversión asignado al rubro presupuestal</t>
  </si>
  <si>
    <t xml:space="preserve">Ingrese el valor numérico en pesos del Plan Operativo Anual de Inversion asignado al rubro presupuestal luego de adiciones y deducciones </t>
  </si>
  <si>
    <t>Ingrese el nombre de la fuente de recursos con lo que financiará la actividad</t>
  </si>
  <si>
    <t>Indique el rubro del presupuesto que abarca el sector de su competencia.</t>
  </si>
  <si>
    <t>Ingrese el código numérico que identifica el concepto del gasto (Funcionamiento, Deuda, Inversión) y el cual es definido en el Decreto de Liquidación.</t>
  </si>
  <si>
    <t>En esta casilla ingrese si es necesaria la contratación</t>
  </si>
  <si>
    <t xml:space="preserve">Relacione la descripcion que se encuentra en el Plan Anual de Adquisiciones asociada al proyecto de inversión </t>
  </si>
  <si>
    <t>Indique la modalidad de contratación selecionada (Licitación Pública, concurso de méritos, selección abreviada, mínima cuantía, contratación directa)</t>
  </si>
  <si>
    <t>Indique la fuente de recursos asignada por el acuerdo de presupuesto</t>
  </si>
  <si>
    <t>Indique la fecha tentativa de inicio del proceso de contratación</t>
  </si>
  <si>
    <t>Ingrese en esta casilla cada uno de los riesgos identificados en el proceso definido, y desarrollado en la caracterización de la gestión por proceso</t>
  </si>
  <si>
    <t xml:space="preserve">Ingrese en esta casilla cada uno de los controles formulados para cada riesgo identificado en el proceso definido </t>
  </si>
  <si>
    <t>OBJETIVO GENERAL DEL PROYECTO</t>
  </si>
  <si>
    <t>PRODUCTO DEL PROYECTO</t>
  </si>
  <si>
    <t xml:space="preserve"> META PRODUCTO PDD 2024</t>
  </si>
  <si>
    <t>FECHA DE INICIO DE LA ACTIVIDAD</t>
  </si>
  <si>
    <t>FECHA DE TERMINACIÓN DE LA ACTIVIDAD</t>
  </si>
  <si>
    <t>APROPACIÓN DEFINITIVA POR PROYECTO</t>
  </si>
  <si>
    <t>DESCRIPCIÓN DE LA ADQUISICIÓN ASOCIADA AL PROYECTO</t>
  </si>
  <si>
    <t>GESTIÓN ADMINISTRATIVA - MIPG</t>
  </si>
  <si>
    <t>LÍNEA BASE 
SEGUN PDD</t>
  </si>
  <si>
    <t>LÍNEA ESTRATÉGICA</t>
  </si>
  <si>
    <t>TIPO DE INDICADOR</t>
  </si>
  <si>
    <t>FORMATO PLAN DE ACCIÓN INSTITUCIONAL</t>
  </si>
  <si>
    <t>INSTRUCTIVO PARA EL DILIGENCIAMIENTO DEL PLAN DE ACCIÓN INSTITUCIONAL VIGENCIA 2024</t>
  </si>
  <si>
    <t>PLANTEAMIENTO ESTRATÉGICO- PLAN DE DESARROLLO</t>
  </si>
  <si>
    <t>PROGRAMACIÓN META PRODUCTO 2027</t>
  </si>
  <si>
    <t>PROGRAMACIÓN META PRODUCTO 2025</t>
  </si>
  <si>
    <t>PROGRAMACIÓN META PRODUCTO 2026</t>
  </si>
  <si>
    <t>UNIDAD COMUNERA DE GOBIERNO A IMPACTAR</t>
  </si>
  <si>
    <t>OBJETIVO ESTRATÉGICO</t>
  </si>
  <si>
    <t>NOMBRE DEL INDICADOR</t>
  </si>
  <si>
    <t>FRECUENCIA</t>
  </si>
  <si>
    <t>PROPÓSITO</t>
  </si>
  <si>
    <t>PROYECTOS DE INVERSIÓN</t>
  </si>
  <si>
    <t>DEPENDENCIA:</t>
  </si>
  <si>
    <t xml:space="preserve"> POLÍTICA DE GESTIÓN Y DESEMPEÑO INSTITUCIONAL</t>
  </si>
  <si>
    <t>Ingrese en esta casilla el nombre del indicador asociado a los objetivos estratégicos de la entidad, de acuerdo al proceso o subproceso de su competencia.</t>
  </si>
  <si>
    <t>Describa en esta casilla la meta que espera lograr a partir del indicador mencionado en la casilla anterior.</t>
  </si>
  <si>
    <t>Describa en esta casilla la frecuencia con la que se hará el reporte.</t>
  </si>
  <si>
    <t>Describa en esta casilla el tipo de indicador relacionado, según su naturaleza (eficiencia, eficaz, efectividad, etc).</t>
  </si>
  <si>
    <t>Indique a cuál Plan Institucional, de los establecidos en el Decreto 612 del 2018, le aporta este producto.</t>
  </si>
  <si>
    <t>DENOMINACIÓN DEL PRODUCTO</t>
  </si>
  <si>
    <t>PLANTEAMIENTO ESTRATÉGICO PLAN DE ACCIÓN INSTITUCIONAL (Hoja 1)</t>
  </si>
  <si>
    <t>GESTIÓN ADMINISTRATIVA MIPG (Hoja 2)</t>
  </si>
  <si>
    <t>PLAN DE ACCION - INVERSIÓN (Hoja 3)</t>
  </si>
  <si>
    <t>PROGRAMACIÓN PRESUPUESTAL (Hoja 3)</t>
  </si>
  <si>
    <t>PLAN ANUAL DE ADQUISICIONES (Hoja 3)</t>
  </si>
  <si>
    <t xml:space="preserve">LINEA ESTRATÉGICA </t>
  </si>
  <si>
    <t>Ingrese en esta casilla el objetivo estratégico definido en la plataforma estratégica,  relacionado con su proceso y con la línea estratégica en la cual el Acuerdo 139 del 2024 le asignó su responsabilidad.</t>
  </si>
  <si>
    <t>POLÍTICAS DE GESTIÓN Y DESEMPEÑO INSTITUCIONAL</t>
  </si>
  <si>
    <t>PROCESO ASOCIADO A PROGRAMA Y PRODUCTO</t>
  </si>
  <si>
    <t>GRUPOS DE VALOR</t>
  </si>
  <si>
    <t xml:space="preserve">Bien </t>
  </si>
  <si>
    <t>Servicio</t>
  </si>
  <si>
    <t>DIMENSIÓN (ES) DE MIPG</t>
  </si>
  <si>
    <t>ACTIVIDADES DE PROYECTO DE INVERSIÓN 
( HITOS )</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</si>
  <si>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</si>
  <si>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</si>
  <si>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</si>
  <si>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PROGRAMACIÓN NUMÉRICA DE LA ACTIVIDAD PROYECTO (VIGENCIA)</t>
  </si>
  <si>
    <t>Ingrese en esta casilla el fin general del proyecto a partir del cual se desarrollará el programa con el que se articula.</t>
  </si>
  <si>
    <t>OBJETIVO ESPECIFICO DEL PROYECTO</t>
  </si>
  <si>
    <t>OBJETIVO ESPECÍFICO DEL PROYECTO</t>
  </si>
  <si>
    <t>Ingrese en esta casilla el objetivo específico asociado al objetivo general diligenciado en la casilla anterior.</t>
  </si>
  <si>
    <t>Ingrese en esta casilla el producto que materializa el objetivo específico relacionado en la casilla anterior.</t>
  </si>
  <si>
    <t>PONDERACIÓN DE PRODUCTO</t>
  </si>
  <si>
    <t>PONDERACIÓN DE  PRODUCTO</t>
  </si>
  <si>
    <t>Ingrese en esta casilla la ponderacion asignada al producto en cuestión.</t>
  </si>
  <si>
    <t>Ingrese en esta casilla el producto resultante de cada actividad de proyecto a realizar.</t>
  </si>
  <si>
    <t>ACTIVIDADES DE PROYECTO DE INVERSIÓN
( HITOS )</t>
  </si>
  <si>
    <t>PROGRAMACIÓN NUMÉRICA DE LA ACTIVIDAD PROYECTO 2024</t>
  </si>
  <si>
    <t>CUANTÍA ASIGNADA A LA CONTRATACIÓN</t>
  </si>
  <si>
    <t>Ingrese en esta casilla el valor de la contratación relacionada</t>
  </si>
  <si>
    <t>TRAZADOR PRESUPUESTAL</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</si>
  <si>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</si>
  <si>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</si>
  <si>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Ingrese en esta casilla el trazador presupuestal asociado a la actividad de proyecto.</t>
  </si>
  <si>
    <t>Fecha: 16/07/2024</t>
  </si>
  <si>
    <t>Código: PTDGI01-F001</t>
  </si>
  <si>
    <t>Página: 2 de 3</t>
  </si>
  <si>
    <t>Página: 1 de 3</t>
  </si>
  <si>
    <t>Página: 3 de 3</t>
  </si>
  <si>
    <t>Elaboración del  documento</t>
  </si>
  <si>
    <t>1.0</t>
  </si>
  <si>
    <t>VALIDACIÓN DEL DOCUMENTO</t>
  </si>
  <si>
    <t>Artes, Cultura y Patrimonio</t>
  </si>
  <si>
    <t>ESCENARIOS CULTURALES VIVOS PARA TRANSFORMAR</t>
  </si>
  <si>
    <t>DEMOCRATIZACIÓN DE LA CULTURA: ESTÍMULOS PARA EL FOMENTO Y DESARROLLO ARTÍSTICO, CULTURAL Y CREATIVO</t>
  </si>
  <si>
    <t>FORMACIÓN ARTÍSTICA Y CULTURAL</t>
  </si>
  <si>
    <t>DERECHOS CULTURALES Y FORTALECIMIENTO INSTITUCIONAL PARA LA GOBERNANZA</t>
  </si>
  <si>
    <t>CARTAGENA BRILLA CON SU CULTURA Y PATRIMONIO MATERIAL E INMATERIAL</t>
  </si>
  <si>
    <t>9. Industria, innovación e infraestructura                           11. Ciudades y comunidades sostenibles</t>
  </si>
  <si>
    <t>4. Educación de calidad. 11. Ciudades y comunidades sostenibles</t>
  </si>
  <si>
    <t>Número de bibliotecas dotadas y en funcionamiento</t>
  </si>
  <si>
    <t>Número de infraestructuras culturales mejoradas, adecuadas y/o dotadas</t>
  </si>
  <si>
    <t>Número de personas con acceso efectivo a procesos de lenguaje, lectura, escritura y oralidad</t>
  </si>
  <si>
    <t>Número de actividades de extensión bibliotecaria implementadas</t>
  </si>
  <si>
    <t>Plan de Fortalecimiento para la Consolidación de la Red de Bibliotecas Distritales formulado</t>
  </si>
  <si>
    <t>Plan de Fortalecimiento para la Red de Museos Distrital diseñado e implementado</t>
  </si>
  <si>
    <t>Número de estrategias de aprovechamiento en espacios culturales implementadas</t>
  </si>
  <si>
    <t>Número de estímulos culturales y artísticos otorgados o proyectos apoyados</t>
  </si>
  <si>
    <t>Número de estímulos otorgados con enfoque diferencial e interseccional</t>
  </si>
  <si>
    <t>Número de mercados o espacios de circulación para emprendimientos culturales y artísticos creados</t>
  </si>
  <si>
    <t>Número de emprendimientos y/o micronegocios de economía popular del sector cultura, artes y patrimonio con apoyo financiero</t>
  </si>
  <si>
    <t>Número de personas vinculadas al programa de Formación Artística y Cultural</t>
  </si>
  <si>
    <t>Sistema Distrital de Formación Artística y Cultural creado e implementado</t>
  </si>
  <si>
    <t>Estrategia de modernización y mejoramiento del desempeño institucional del Instituto de Patrimonio y Cultura diseñada e implementada</t>
  </si>
  <si>
    <t>Plan de fortalecimiento para el Sistema Distrital de Cultura y consejos de áreas artísticas</t>
  </si>
  <si>
    <t>Comisión Fílmica de Cartagena de Indias implementada y PUFAC (Permiso Unificado de Filmaciones Audiovisuales) adquirido</t>
  </si>
  <si>
    <t>Cinemateca de Cartagena de Indias construida</t>
  </si>
  <si>
    <t>Política Pública Distrital de Cinematografía, Medios Audiovisuales e Interactivos formulada e implementada</t>
  </si>
  <si>
    <t>Número de festivales, fiestas y festejos implementados y desarrollados</t>
  </si>
  <si>
    <t>Festival de Música del Caribe impulsado anualmente</t>
  </si>
  <si>
    <t>Inventario del patrimonio cultural material e inmaterial de Cartagena elaborado</t>
  </si>
  <si>
    <t>Número de estrategias para la preservación y protección de las tradiciones técnicas, costumbres y saberes propias de la cultura cartagenera diseñadas e implementadas</t>
  </si>
  <si>
    <t>Plan Maestro para el cuidado, conservación y apropiación social del patrimonio material elaborado e implementado</t>
  </si>
  <si>
    <t>18 bibliotecas existentes en la red distrital</t>
  </si>
  <si>
    <t>21 obras de infraestructura cultural construidas, mejoradas, adecuadas y/o dotadas a corte 2023</t>
  </si>
  <si>
    <t>266.138 personas con acceso efectivo a procesos de lenguaje, lectura, escritura y oralidad a corte 2023</t>
  </si>
  <si>
    <t>912 actividades de extensión bibliotecaria a corte 2023</t>
  </si>
  <si>
    <t>1 red de bibliotecas públicas y comunitarias en el Distrito</t>
  </si>
  <si>
    <t>21 espacios culturales promovidos y aprovechados a corte 2023</t>
  </si>
  <si>
    <t>531 estímulos culturales y artísticos entregados en el cuatrienio 2020-2023</t>
  </si>
  <si>
    <t>4.583 personas vinculadas en el programa de Formación Artística y Cultural a corte 2023</t>
  </si>
  <si>
    <t>Dotar de mobiliario y equipo y mantener en funcionamiento dieciocho (18) bibliotecas</t>
  </si>
  <si>
    <t>Mejorar, adecuar y/o dotar treinta y cuatro (34) infraestructuras culturales accesibles, inclusivas y diversas</t>
  </si>
  <si>
    <t>Vincular a trescientas seis mil cincuenta y nueve (306.059) personas de manera efectiva a los procesos de lenguaje, lectura, escritura y oralidad</t>
  </si>
  <si>
    <t>Implementar mil ochocientas (1.800) actividades de extensión bibliotecaria</t>
  </si>
  <si>
    <t>Formular e implementar un (1) Plan de Fortalecimiento para la Consolidación de la Red de Bibliotecas Distritales</t>
  </si>
  <si>
    <t>Diseñar e implementar un (1) Plan de Fortalecimiento para la Red de Museos Distrital</t>
  </si>
  <si>
    <t>Implementar estrategias de aprovechamiento en treinta y cuatro (34) espacios culturales (creación, divulgación, producción y difusión)</t>
  </si>
  <si>
    <t>Otorgar mil (1.000) estímulos culturales y artísticos</t>
  </si>
  <si>
    <t>Otorgar cien (100) estímulos con enfoque diferencial e interseccional</t>
  </si>
  <si>
    <t>Crear seis (6) mercados o espacios de circulación para emprendimientos culturales y artísticos</t>
  </si>
  <si>
    <t>Otorgar ciento cincuenta (150) apoyos financieros para micronegocios de economía popular del sector cultura, artes y patrimonio</t>
  </si>
  <si>
    <t>Vincular a mil ochocientas (1.800) personas en el programa de Formación Artística y Cultural</t>
  </si>
  <si>
    <t>Crear e implementar un (1) Sistema Distrital de Formación Artística y Cultural</t>
  </si>
  <si>
    <t>Diseñar e implementar una (1) estrategia de modernización y mejoramiento del desempeño institucional del Instituto de Patrimonio y Cultura</t>
  </si>
  <si>
    <t>Diseñar e implementar un (1) plan de fortalecimiento para Sistema Distrital de Cultura y consejos de áreas artísticas</t>
  </si>
  <si>
    <t>Implementar una (1) Comisión Fílmica de Cartagena de Indias y adquirir un (1) Permiso Unificado de Filmaciones Audiovisuales (PUFAC)</t>
  </si>
  <si>
    <t>Construir una (1) Cinemateca de Cartagena de Indias</t>
  </si>
  <si>
    <t>Formular e implementar una (1) Política Pública Distrital de Cinematografía, Medios Audiovisuales e Interactivos</t>
  </si>
  <si>
    <t>Implementar y desarrollar dieciséis (16) festivales, fiestas y festejos para promoción del patrimonio inmaterial</t>
  </si>
  <si>
    <t>Impulsar anualmente el desarrollo de un (1) Festival de Música del Caribe</t>
  </si>
  <si>
    <t>Elaborar un (1) inventario del patrimonio cultural material e inmaterial de Cartagena</t>
  </si>
  <si>
    <t>Diseñar e implementar cuatro (4) estrategias para la preservación y protección de las tradiciones técnicas, costumbres y saberes propias de la cultura cartagenera (cultura alimentaria de las matronas, artesanía, tradición oral, entre otras)</t>
  </si>
  <si>
    <t>Elaborar e implementar un (1) Plan Maestro para el cuidado, conservación y apropiación social del patrimonio material</t>
  </si>
  <si>
    <t xml:space="preserve"> Bibliotecas adecuadas</t>
  </si>
  <si>
    <t xml:space="preserve"> Infraestructuras culturales dotadas</t>
  </si>
  <si>
    <t>Centros culturales construidos</t>
  </si>
  <si>
    <t>ENTREGABLE INDICADOR DE PRODUCTO SEGÚN CATALOGO DE PRODUCTO</t>
  </si>
  <si>
    <t>Número</t>
  </si>
  <si>
    <t>Incrementar a 35% el porcentaje de usuarios participantes en procesos de promoción de lectura en las bibliotecas del Distrito</t>
  </si>
  <si>
    <t>Incrementar al 100% el porcentaje de aprovechamiento de la infraestructura cultural</t>
  </si>
  <si>
    <t>Incrementar a 95% el porcentaje de cumplimiento del Índice de Desempeño Institucional del Instituto de Patrimonio y Cultura en el marco del Modelo Integrado de Planeación y Gestión (MIPG)</t>
  </si>
  <si>
    <t>Incrementar a 20% el porcentaje de la población negra, afrocolombiana, raizal, palenquera que habita el Distrito vinculada a procesos de fortalecimiento y reconocimiento de sus derechos, diversidad étnica y cultural como un principio fundamental</t>
  </si>
  <si>
    <t>Incrementar a 50% el 
porcentaje de población 
indígena que habita el 
Distrito de Cartagena 
vinculada a procesos 
fortalecimiento y 
reconocimiento de sus 
derechos, diversidad étnica y  cultural como un principio 
fundamental</t>
  </si>
  <si>
    <t>DESARROLLO LOCAL SOSTENIBLE Y PROSPERIDAD COLECTIVA EN LOS TERRITORIOS DE LAS COMUNIDADES NEGRAS DEL DISTRITO DE CARTAGENA</t>
  </si>
  <si>
    <t>ATENCIÓN INTEGRAL PARA LAS COMUNIDADES INDÍGENAS</t>
  </si>
  <si>
    <t>Programa de Salvaguarda y Recuperación de los Bienes de Interés de Cultural de los Territorios negros, afrocolombiano, raizales y palenqueros creado e implementado</t>
  </si>
  <si>
    <t>Programa de protección, divulgación, preservación y salvaguarda de las prácticas, costumbres y saberes ancestrales de los pueblos originarios de los 6 cabildos indígenas presentes en el Distrito creado e implementado</t>
  </si>
  <si>
    <t>Personas beneficiadas</t>
  </si>
  <si>
    <t>Usuarios atendidos</t>
  </si>
  <si>
    <t>Documentos de planeación realizados</t>
  </si>
  <si>
    <t>Eventos de promoción de actividades culturales realizados</t>
  </si>
  <si>
    <t>Estímulos otorgados</t>
  </si>
  <si>
    <t>Personas beneficiadas con apoyos del Programa Nacional de Estímulos</t>
  </si>
  <si>
    <t>Personas capacitadas</t>
  </si>
  <si>
    <t>Documentos de lineamientos técnicos realizados</t>
  </si>
  <si>
    <t>Documentos normativos realizados</t>
  </si>
  <si>
    <t>Crear e implementar un (1) Programa de Salvaguarda y Recuperación de los Bienes de Interés de Cultural de los Territorios negros, afrocolombiano, raizales y palenqueros</t>
  </si>
  <si>
    <t>Crear e implementar un (1) programa de protección, divulgación,  preservación y salvaguarda de las prácticas, costumbres y saberes ancestrales de los pueblos originarios de los 6 Cabildos Indígenas presentes en el Distrito</t>
  </si>
  <si>
    <t>ND</t>
  </si>
  <si>
    <t>Vida Digna</t>
  </si>
  <si>
    <t>DE LOS PUEBLOS Y COMUNIDADES ETNICAS</t>
  </si>
  <si>
    <t>Fortalecimiento al Desarrollo Afro-Territorial de la Población Negra, Afrocolombiana, Raizal y Palenquera</t>
  </si>
  <si>
    <t xml:space="preserve"> Territorio Sitio de Paz y Pensamiento Colectivo
</t>
  </si>
  <si>
    <t>Fortalecimiento de la infraestructura cultural como "Escenarios Vivos" para la transformación social en Cartagena de Indias</t>
  </si>
  <si>
    <t>Fortalecimiento de la estrategia de estímulos para el fomento y desarrollo artístico, cultural, creativo e impulso a la economía popular en torno
al arte y patrimonio en el Distrito de Cartagena de Indias</t>
  </si>
  <si>
    <t>Diseño e implementación del Sistema Distrital de Formación Artística y Cultural en el Distrito de Cartagena de Indias</t>
  </si>
  <si>
    <t>Modernización Institucional para la Gobernanza cultural en Cartagena de Indias</t>
  </si>
  <si>
    <t>Protección , gestión y salvaguarda del patrimonio material e inmaterial del distrito turístico y cultural de Cartagena de Indias</t>
  </si>
  <si>
    <t>Aprovechamiento de la infraestructura cultural existente para la implementación de una agenda cultural articulada y permanente en el distrito</t>
  </si>
  <si>
    <t>Mejorar el aprovechamiento de los espacios culturales del Distrito de Cartagena de indias.</t>
  </si>
  <si>
    <t>Aumentar y mejorar la calidad de las estrategias implementadas para consolidar la Red Distrital de bibliotecas y la Red Distrital de museos.</t>
  </si>
  <si>
    <t>Mejorar la implementación de estrategias para el aprovechamiento de la infraestructura cultural de la ciudad</t>
  </si>
  <si>
    <t xml:space="preserve">CARMEN LUCY ESPINOSA DIAZ
DIRECTORA GENERAL 
</t>
  </si>
  <si>
    <t>Mejorar la prestación de servicios bibliotecarios en las bibliotecas de la ciudad.</t>
  </si>
  <si>
    <t>Adecuar la infraestructura cultural para el desarrollo de actividades culturales, académicas y lúdico-educativas</t>
  </si>
  <si>
    <t>Promover el apoyo a los procesos creativos y de fomento artístico y cultural en el Distrito de Cartagena de Indias</t>
  </si>
  <si>
    <t>Incrementar los niveles de competencias y habilidades artísticas en los actores del ecosistema cultural del distrito de Cartagena</t>
  </si>
  <si>
    <t>Fortalecer los procesos de formación artística y cultural con enfoque de calidad y excelencia</t>
  </si>
  <si>
    <t>Optimizar los instrumentos administrativos y procesos de modernización institucional del sistema de cultura distrital de Cartagena de indias.</t>
  </si>
  <si>
    <t>Mejorar las estrategias de modernización institucional del IPCC implementadas.</t>
  </si>
  <si>
    <t>Implementar estrategias de fortalecimiento del Sistema Distrital de Cultura y consejos de área artística</t>
  </si>
  <si>
    <t>DISTRITO DE CARTAGENA DE INDIAS</t>
  </si>
  <si>
    <t>SI</t>
  </si>
  <si>
    <t>Promover las herramientas técnicas para la gestión de buenas prácticas en la garantía de derechos culturales conesquemas de
gobernanza eficientes y cobertura a escenarios de innovación como la cinematografía y medios audiovisuales</t>
  </si>
  <si>
    <t>Fomentar la apropiación social y divulgación de las practicas significativas del patrimonio cultural inmaterial.</t>
  </si>
  <si>
    <t>Fortalecer la orientación, salvaguarda, valoración, cuidado y control del patrimonio material en el Distrito de Cartagena de Indias</t>
  </si>
  <si>
    <t xml:space="preserve">• La no participación y vinculación de la ciudadanía en las distintas actividades y estrategias realizadas en el Distrito de Cartagena de Indias
• Personal poco capacitado en el sector cultural realizando las estrategias, procesos y actividades.
• Altas lluvias que dificulten los procesos de encuentros, de integración, de actividades festivas
• Retraso en el recaudo de los recursos públicos para lograr ejecutar estas actividades de seguimiento y control
</t>
  </si>
  <si>
    <t xml:space="preserve">• Crear estrategias y actividades llamativas para convocar a la comunidad a participar de las actividades a desarrollar
• Contar con personal capacitado en el sector cultural y artístico, personal con manejo de comunidades, personal con experiencia en actividades dirigidas a los jóvenes
• Contar con un cronograma alternativo para llevar a cabo las distintas actividades culturales y artísticas a realizar
• Retraso en los desembolsos para la ejecución del plan del proyecto
</t>
  </si>
  <si>
    <t>PROTECCIÓN, INCLUSIÓN Y GARANTÍA DE LOS DERECHOS CULTURALES PARA LA GOBERNANZA DE LA CINEMATOGRAFÍA, MEDIOS AUDIOVISUALES E INTERACTIVOS EN EL DISTRITO DE CARTAGENA DE INDIAS</t>
  </si>
  <si>
    <t>1.3.2.2.08-123 - RF SGP CULTURA</t>
  </si>
  <si>
    <t>FORTALECIMIENTO DE LA ESTRATEGIA DE ESTÍMULOS PARA EL FOMENTO Y DESARROLLO ARTÍSTICO, CULTURAL, CREATIVO E IMPULSO A LA ECONOMÍA POPULAR EN TORNO AL ARTE Y PATRIMONIO EN EL DISTRITO DE CARTAGENA DE INDIAS</t>
  </si>
  <si>
    <t>DISEÑO E IMPLEMENTACIÓN DEL SISTEMA DISTRITAL DE FORMACIÓN ARTÍSTICA Y CULTURAL EN EL DISTRITO DE CARTAGENA DE INDIAS</t>
  </si>
  <si>
    <t>FORTALECIMIENTO DE LA INFRAESTRUCTURA CULTURAL COMO "ESCENARIOS VIVOS" PARA LA TRANSFORMACIÓN SOCIAL EN CARTAGENA DE INDIAS</t>
  </si>
  <si>
    <t>MODERNIZACIÓN INSTITUCIONAL PARA LA GOBERNANZA CULTURAL EN CARTAGENA DE INDIAS</t>
  </si>
  <si>
    <t>PROTECCIÓN, GESTIÓN Y SALVAGUARDA DEL PATRIMONIO MATERIAL E INMATERIAL DEL DISTRITO TURÍSTICO Y CULTURAL DE CARTAGENA DE INDIAS</t>
  </si>
  <si>
    <t>Conservación y recuperación de los Bienes de Interés Cultural de los territorios NARP en Cartagena de Indias. Cartagena de Indias</t>
  </si>
  <si>
    <t>Implementación de una estrategia para la protección, divulgación, preservación y salvaguarda de las prácticas, costumbres y saberes ancestrales de los pueblos originarios de los cabildos indígenas presentes en el Distrito de Cartagena de Indias</t>
  </si>
  <si>
    <t>Mejorar los procesos de conservación de los Bienes de Interés Cultural de los territorios negros, afrocolombianos, raizales y palenqueros en
Cartagena de Indias.</t>
  </si>
  <si>
    <t>Aumentar y mejorar las acciones para la conservación, puesta en valor y apropiación social del patrimonio material e inmaterial de los
territorios negros, afrocolombianos, raizales y palenqueros en Cartagena de Indias.</t>
  </si>
  <si>
    <t xml:space="preserve">Fortalecer las acciones para la atención integral del pueblo indígena en la protección, divulgación, preservación y salvaguarda de las 
prácticas, costumbres y saberes ancestrales en el Distrito de Cartagena de Indias
</t>
  </si>
  <si>
    <t>Desarrollar acciones para la conservación, puesta en valor y apropiación social del patrimonio material e inmaterial asociadas a las 
practicas, costumbres y saberes ancestrales de los pueblos indígenas asentados en el Distrito de Cartagena</t>
  </si>
  <si>
    <t>1.2.1.0.00-001 - ICLD</t>
  </si>
  <si>
    <t>• Administrativos: Dificultad para contratar mano de obra calificada.</t>
  </si>
  <si>
    <t>• Financieros: Cambios en las prioridades de inversión de la administración local.</t>
  </si>
  <si>
    <t xml:space="preserve">• Operacionales: Cambios en los precios de insumos necesarios para el desarrollo de las actividades.
</t>
  </si>
  <si>
    <t xml:space="preserve">• Costeo de insumos necesarios para las actividades con base en precios promedio del mercado
</t>
  </si>
  <si>
    <t xml:space="preserve">• Proyección presupuestal con base en plan plurianual de inversiones.
</t>
  </si>
  <si>
    <t>• Oferta de salarios de acuerdo con las calidades de la mano de obra.</t>
  </si>
  <si>
    <t>• Costeo de insumos necesarios para las actividades con base en precios promedio del mercado</t>
  </si>
  <si>
    <t xml:space="preserve">
• Oferta de salarios de acuerdo con las calidades de la mano de obra.
</t>
  </si>
  <si>
    <t>• Baja asignación de recursos para el cumplimiento de las metas establecidas en la estrategia</t>
  </si>
  <si>
    <t>• Gestión de alianzas con el sector privado para el aumento de los recursos de financiación, gestión de alianzas con la Nación para los cupos de estímulos para Cartagena</t>
  </si>
  <si>
    <t xml:space="preserve">• Retraso en el recaudo de los  recursos públicos para realizar los desembolsos para la ejecución del plan del proyecto.
</t>
  </si>
  <si>
    <t>• Gestión administrativa oportuna, seguimiento mensual a metas de recaudo y recaudo real para medidas oportunas</t>
  </si>
  <si>
    <t xml:space="preserve">• Fortalecer la planeación financiera, realizar gestión de fuentes alternativas de financiación
</t>
  </si>
  <si>
    <t>• Operacionales: Problemas de usabilidad e incompatibilidad con los sistemas de gestión establecidos por la normatividad vigente</t>
  </si>
  <si>
    <t>• De mercado: Cambios drásticos en los precios de insumos.</t>
  </si>
  <si>
    <t xml:space="preserve">• Operacionales: Transporte y embalaje inadecuado de equipos.
</t>
  </si>
  <si>
    <t>• Diseños de softwares a la medida.</t>
  </si>
  <si>
    <t>• Asesoramiento técnico y compromiso contractual de proveedores en desarrollos y adaptación a las necesidades institucionales.</t>
  </si>
  <si>
    <t>Gestiòn de valores para Resultados</t>
  </si>
  <si>
    <t>• Fortalecimiento organizacional y Simplificaciòn de procesos</t>
  </si>
  <si>
    <t>• Participaciòn ciudadana en la gestiòn pùblica</t>
  </si>
  <si>
    <t>Gestiòn Fomento Arte y Cultura</t>
  </si>
  <si>
    <t>Gestiòn del Conocimiento</t>
  </si>
  <si>
    <t>Conocer las diferentes expresiones culturales, permitiendo su divulgación a la</t>
  </si>
  <si>
    <t>población y la conservación en el tiempo</t>
  </si>
  <si>
    <t xml:space="preserve">Porcentaje de usuarios participantes en procesos de promocion de lectura </t>
  </si>
  <si>
    <t>Medir el porcentaje de incremento en los usuarios participantes en procesos de promocion de lectura en las bibliotecas del distrito</t>
  </si>
  <si>
    <t xml:space="preserve">Trimestral </t>
  </si>
  <si>
    <t>Eficiencia</t>
  </si>
  <si>
    <t>Plan Anual de Adquisiciones</t>
  </si>
  <si>
    <t>Plan de Trabajo Anual en Seguridad y Salud en el Trabajo</t>
  </si>
  <si>
    <t>Plan Anticorrupción y de Atención al Ciudadano</t>
  </si>
  <si>
    <t>Plan Estratégico de Tecnologías de la Información y las Comunicaciones –¬ PETI</t>
  </si>
  <si>
    <t>Plan de Tratamiento de Riesgos de Seguridad y Privacidad de la Información</t>
  </si>
  <si>
    <t xml:space="preserve"> Plan de Seguridad y Privacidad de la Información</t>
  </si>
  <si>
    <t>Posibilidad de perdida reputacional debido al bajo porcentaje de usuarios participantes en procesos de promocion de lectura en las bibliotecas del distrito</t>
  </si>
  <si>
    <t xml:space="preserve">Aplicar el procedimiento fortalecimiento de la lectura </t>
  </si>
  <si>
    <t>" Plan Anual de Adquisiciones</t>
  </si>
  <si>
    <t>Recolección de datos eficientes para registrar la participación, la satisfacción de los usuarios, y el número de actividades realizadas. ( Aplicar encuestas de satisfaccion)</t>
  </si>
  <si>
    <t>Revisar y ajustar el indicador periodicamente para asegurar que reflejen el progreso real hacia la meta propuesta</t>
  </si>
  <si>
    <t>Medir el porcentaje actual de usuarios de la biblioteca que participan en programas de promoción de lectura</t>
  </si>
  <si>
    <t>• Fortalecimiento organizacional y Simplificaciòn  de procesos</t>
  </si>
  <si>
    <t>Tasa de crecimiento de participación en actividades de promoción de lectura.</t>
  </si>
  <si>
    <t>Medir el incremento porcentual mensual en la participación de usuarios en programas de promoción de lectura.</t>
  </si>
  <si>
    <t>mensual</t>
  </si>
  <si>
    <t>Eficacia</t>
  </si>
  <si>
    <t>Aplicar el procedimiento fortalecimiento de la lectura</t>
  </si>
  <si>
    <t xml:space="preserve">Cobertura de programas de promocion de lectura </t>
  </si>
  <si>
    <t>Medir la  proporción de bibliotecas del Distrito que ofrecen programas de promoción de lectura.</t>
  </si>
  <si>
    <t xml:space="preserve">Semestral </t>
  </si>
  <si>
    <t>Posibilidad de perdida reputacional debido al bajo porcentaje de bibliotecas del distrito que ofrecen programas de promocion de lectura</t>
  </si>
  <si>
    <t>Seguimiento al cronograma o agenda de actividades de cada una de las bibliotecas que hacen parte de la red</t>
  </si>
  <si>
    <t>Incrementar al 100% el porcentaje de aprovechamiento de la infraestructura cultural (estimulos)</t>
  </si>
  <si>
    <t>Estimulos para la cultura</t>
  </si>
  <si>
    <t xml:space="preserve">Fortalecer los proyectos e iniciativas desarrolladas para la creacion artistica y cultural a traves de la entrega de estimulos mediante convocatorias publicas para el desarrollo de las propuestas </t>
  </si>
  <si>
    <t xml:space="preserve">Porcentaje de uso de la infraestructura cultural </t>
  </si>
  <si>
    <t>Medir el porcentaje de la capacidad total de la infraestructura cultural que se está utilizando activamente.</t>
  </si>
  <si>
    <t xml:space="preserve">Posibilidad de perdida reputacional debido al bajo porcentaje de aprovechamiento de la infraestructura cultural </t>
  </si>
  <si>
    <t>Aplicar el procedimiento  progrrama de estimulos para la cultura</t>
  </si>
  <si>
    <t>Monitorear y ajustar las estrategias para asegurar un mayor aprovechamiento de la infraestructura cultural, alcanzando así el objetivo del 100% de aprovechamiento.</t>
  </si>
  <si>
    <t>Incrementar al 100% el porcentaje de aprovechamiento de la infraestructura cultural (espacios para emprendimientos)</t>
  </si>
  <si>
    <t>Número de beneficiarios de los estímulos culturales</t>
  </si>
  <si>
    <t>Medir cuántas personas o grupos han recibido estímulos culturales como becas, apoyos o subvenciones.</t>
  </si>
  <si>
    <t>Incrementar al 100% el porcentaje de aprovechamiento de la infraestructura cultural (apoyo financiero a emprenimientos)</t>
  </si>
  <si>
    <t>Número de eventos realizados</t>
  </si>
  <si>
    <t>Medir la cantidad de eventos culturales organizados en la infraestructura.</t>
  </si>
  <si>
    <t>Seguimiento y Monitoreo a la agenda de eventos organizados para asegurar un mayor aprovechamiento de la infraestructura cultural, alcanzando así el objetivo del 100% de aprovechamiento.</t>
  </si>
  <si>
    <t>Incrementar al 100% el porcentaje de aprovechamiento de la infraestructura cultural (programa de formaciòn)</t>
  </si>
  <si>
    <t>Formaciòn Artistica y Cultural</t>
  </si>
  <si>
    <t xml:space="preserve">Promover y fortalecer los procesos de formacion artistica y cultural a traves del desarrollo de programas artisticos y culturales </t>
  </si>
  <si>
    <t>Número de participantes en los programas</t>
  </si>
  <si>
    <t xml:space="preserve">Medir el porcentaje  de incremento del numero de  personas vinculadas a los programas artísticos y culturales </t>
  </si>
  <si>
    <t xml:space="preserve">Posibilidad de perdida reputacional  debido a  el bajo porcentaje de personas participantes en los programas artisticos y culturales propuestos </t>
  </si>
  <si>
    <t>Aplicar procedimiento  formacion artistica y cultural</t>
  </si>
  <si>
    <t xml:space="preserve">Seguimiento al cronograma  de programas para la formacion artistica y cultural </t>
  </si>
  <si>
    <t>Incrementar a 95% el porcentaje de cumplimiento del Índice de Desempeño Institucional del Instituto de Patrimonio y Cultura en el marco del Modelo Integrado de Planeación y Gestión (MIPG) (mejora del desempeño institucional)</t>
  </si>
  <si>
    <t xml:space="preserve">Sistemas Integrados de Gestiòn </t>
  </si>
  <si>
    <t>Implementaciòn y Seguimiento al Sistema Integrado de Gestiòn</t>
  </si>
  <si>
    <t xml:space="preserve">Velar por la implementacion y sostenimiento del sistema integrado de gestion con base en las metodologias y lineamientos normativos vigentes </t>
  </si>
  <si>
    <t>Porcentaje de cumplimiento de los planes de acción del MIPG.</t>
  </si>
  <si>
    <t>Evaluar la eficiencia en la ejecución de las actividades planificadas bajo el MIPG</t>
  </si>
  <si>
    <t>Posibilidad de perdida reputacional  debido al bajo cumplimiento del Índice de Desempeño Institucional del Instituto de Patrimonio y Cultura en el marco del Modelo Integrado de Planeación y Gestión (MIPG)</t>
  </si>
  <si>
    <t>Aplicar el procedimiento Implementacion y seguimiento al sistema integrado de gestion SIG</t>
  </si>
  <si>
    <t>Realizar seguimientos al  cumplimiento de los planes de accion del  MIPG</t>
  </si>
  <si>
    <t>Porcentaje de documentos institucionales actualizados y alineados con el MIPG</t>
  </si>
  <si>
    <t>Incrementar a 95% el porcentaje de cumplimiento del Índice de Desempeño Institucional del Instituto de Patrimonio y Cultura en el marco del Modelo Integrado de Planeación y Gestión (MIPG) (sistema distrital de cultura y consejos de areas)</t>
  </si>
  <si>
    <t>Poblaciones</t>
  </si>
  <si>
    <t>Fortalecer la identidad e integridad de los diferentes grupos poblacionales, salvaguardando sus expresiones culturales.</t>
  </si>
  <si>
    <t>Porcentaje de participación de los consejos de áreas artisticas en las actividades planificadas.</t>
  </si>
  <si>
    <t>Medir el porcentaje de cumplimiento de las actividades del plan de fortalecimiento para el Sistema Distrital de Cultura y consejos de áreas artísticas</t>
  </si>
  <si>
    <t>Posibilidad de perdida reputacional  debido a  el bajo porcentaje de cumplimiento de las actividades  del plan de fortalecimiento para el Sistema Distrital de Cultura y consejos de áreas artísticas</t>
  </si>
  <si>
    <t>Seguimiento y monitoreo al Plan de fortalecimiento para el Sistema Distrital de Cultura y consejos de áreas artísticas</t>
  </si>
  <si>
    <t>Incrementar a 95% el porcentaje de cumplimiento del Índice de Desempeño Institucional del Instituto de Patrimonio y Cultura en el marco del Modelo Integrado de Planeación y Gestión (MIPG) (comision filmica)</t>
  </si>
  <si>
    <t>Implementacion de la Comisión Fílmica de Cartagena de Indias</t>
  </si>
  <si>
    <t xml:space="preserve">Medir el porcentaje de avance en la implementacion de la Comisión Fílmica de Cartagena de Indias implementada y PUFAC </t>
  </si>
  <si>
    <t>Posibilidad de perdida reputacional  debido a  la no implementacion de una (1) Comisión Fílmica de Cartagena de Indias y adquirir un (1) Permiso Unificado de Filmaciones Audiovisuales (PUFAC)</t>
  </si>
  <si>
    <t>Ejecucion, seguimiento y monitoreo a las actividades planeadas para la implementacion  de la Comisión Fílmica de Cartagena de Indias y  la adquisicion del Permiso Unificado de Filmaciones Audiovisuales (PUFAC)</t>
  </si>
  <si>
    <t>Incrementar a 95% el porcentaje de cumplimiento del Índice de Desempeño Institucional del Instituto de Patrimonio y Cultura en el marco del Modelo Integrado de Planeación y Gestión (MIPG) (cinemateca construida)</t>
  </si>
  <si>
    <t xml:space="preserve">Cinemateca de cartagena de indias construida </t>
  </si>
  <si>
    <t xml:space="preserve">Medir avance en la construccion de la cinemateca </t>
  </si>
  <si>
    <t xml:space="preserve">Posibilidad de perdida reputacional  debido a la no construccion de la cinemateca de cartagena de indias </t>
  </si>
  <si>
    <t xml:space="preserve">Ejecucion, seguimiento y monitoreo al Plan para la construccion de la cinemateca </t>
  </si>
  <si>
    <t>Incrementar a 95% el porcentaje de cumplimiento del Índice de Desempeño Institucional del Instituto de Patrimonio y Cultura en el marco del Modelo Integrado de Planeación y Gestión (MIPG) (politica de cinematografia)</t>
  </si>
  <si>
    <t>Política Pública Distrital de Cinematografía, Medios Audiovisuales e Interactivos</t>
  </si>
  <si>
    <t>Conocer el avance en la formulacion e implementacion de la politica publica distrital de cinematografia, medios audiovisuales e interactivos</t>
  </si>
  <si>
    <t>Posibilidad de perdida reputacional  debido a  la no formulacion e implementacion de una politica publica distrital de cinematografia, medios audiovisuales e interactivos</t>
  </si>
  <si>
    <t>Formular e implementar la politica publica distrital de cinematografia, medios audiovisuales e inteactivos</t>
  </si>
  <si>
    <t>Incrementar a 95% el porcentaje de cumplimiento del Índice de Desempeño Institucional del Instituto de Patrimonio y Cultura en el marco del Modelo Integrado de Planeación y Gestión (MIPG) (numero de festivales)</t>
  </si>
  <si>
    <t>Procesos festivos</t>
  </si>
  <si>
    <t>Adelantar, coordinar y organizar las actividades inherentes en el desarrollo de las</t>
  </si>
  <si>
    <t>fiestas de independencia y festejos patrimoniales atendiendo los parámetros</t>
  </si>
  <si>
    <t>establecido</t>
  </si>
  <si>
    <t xml:space="preserve">Porcentaje de festivales, fiestas y festejos para promoción del patrimonio inmaterial realizados </t>
  </si>
  <si>
    <t>Alcanzar el 100% de los festivales planificados en el periodo.</t>
  </si>
  <si>
    <t>Anual</t>
  </si>
  <si>
    <t>Posibilidad de perdida reputacional  debido a no implementar y desarrollar dieciséis (16) festivales, fiestas y festejos para promoción del patrimonio inmaterial durante el periodo</t>
  </si>
  <si>
    <t>Ejecucion, seguimiento y monitoreo a las actividades planeadas para la implementacion y desarrollo de festivales,fiestas y festejos para la promocion del patrimonio inmaterial durante el periodo</t>
  </si>
  <si>
    <t>Incrementar a 95% el porcentaje de cumplimiento del Índice de Desempeño Institucional del Instituto de Patrimonio y Cultura en el marco del Modelo Integrado de Planeación y Gestión (MIPG) (festival de la musica</t>
  </si>
  <si>
    <t>Incrementar a 95% el porcentaje de cumplimiento del Índice de Desempeño Institucional del Instituto de Patrimonio y Cultura en el marco del Modelo Integrado de Planeación y Gestión (MIPG) (inventario del patrimonio)</t>
  </si>
  <si>
    <t>Gestiòn Conservaciòn del Patrimonio</t>
  </si>
  <si>
    <t>Administraciòn Patrimonial</t>
  </si>
  <si>
    <t>Administrar bienes de la nación y del distrito que se tomen en administración de</t>
  </si>
  <si>
    <t>conformidad con los mandatos legales existentes</t>
  </si>
  <si>
    <t>Porcentaje de bienes patrimoniales inventariados</t>
  </si>
  <si>
    <t>Medir el porcentaje de avance en el inventario  del patrimonio cultural material e inmaterial de Cartagena.</t>
  </si>
  <si>
    <t>Posibilidad de perdida economica y reputacional  debido a la no realizacion del inventario del patrimonio cultural material e inmaterial de Cartagena</t>
  </si>
  <si>
    <t>Ejecucion, seguimiento y monitoreo a las actividades planeadas para la realizacion del inventario de patrimonio</t>
  </si>
  <si>
    <t>Incrementar a 95% el porcentaje de cumplimiento del Índice de Desempeño Institucional del Instituto de Patrimonio y Cultura en el marco del Modelo Integrado de Planeación y Gestión (MIPG) Estrategia para la preservaciòn y tradiciones artisticas</t>
  </si>
  <si>
    <t>Implementación de Estrategias de Preservación</t>
  </si>
  <si>
    <t>Medir el porcentaje de estrategias implementadas para la preservación y protección de tradiciones frente al total de estrategias planificadas.</t>
  </si>
  <si>
    <t>Posibilidad de perdida reputacional  debido a no diseñar e implementar estrategias para la preservación y protección de las tradiciones técnicas, costumbres y saberes propias de la cultura cartagenera</t>
  </si>
  <si>
    <t xml:space="preserve">Implementacion, seguimiento y monitoreo  a las estrategias diseñadas </t>
  </si>
  <si>
    <t>Incrementar a 95% el porcentaje de cumplimiento del Índice de Desempeño Institucional del Instituto de Patrimonio y Cultura en el marco del Modelo Integrado de Planeación y Gestión (MIPG) Plan Maestro para el cuidado, conservación y apropiación social del patrimonio material elaborado e implementado</t>
  </si>
  <si>
    <t>Porcentaje de avance en la elaboración del Plan Maestro</t>
  </si>
  <si>
    <t>Medir el porcentaje de avance en la elaboracion del plan maestro para el cuidado, conservación y apropiación social del patrimonio material</t>
  </si>
  <si>
    <t>Posibilidad de perdida economica y reputacional  debido a recursos Fianancieros, humanos y técnicos insuficientes que puedean dificultar la implementación efectiva del Plan Maestro.</t>
  </si>
  <si>
    <t>Fortalecimiento de los acuerdos interinstitucionales</t>
  </si>
  <si>
    <t>Reuniones periódicas de progreso y evaluaciones de desempeño interinstitucional.</t>
  </si>
  <si>
    <t>Obtener financiamiento específico y capacitar personal específicamente para la implementación del Plan Maestro.</t>
  </si>
  <si>
    <t>Conocer las diferentes expresiones culturales, permitiendo su divulgación a la población y la conservación en el tiempo</t>
  </si>
  <si>
    <t>Mejorar la prestación de servicios en la infraestructura cultural del Distrito de Cartagena de Indias</t>
  </si>
  <si>
    <t xml:space="preserve"> Aumentar la participación del público en la oferta de actividades desarrolladas por la bibliotecas públicas y comunitarias.</t>
  </si>
  <si>
    <t>Fortalecer las estrategias de impulso a la creación artística, cultural y proyectos creativos individuales y/o colectivos de artistas, emprendimientos y/o micronegocios de economía popular en la Ciudad de Cartagena de indias.</t>
  </si>
  <si>
    <t>Implementar estrategias de fomento e impulso a los emprendimientos y/o micronegocios de economía popular en la Ciudad de Cartagena de indias.</t>
  </si>
  <si>
    <t>Diseñar e implementar un sistema distrital de formación artística y cultural como herramienta para garantizar la transmisión y preservación de expresiones culturales, de conocimientos y de saberes artísticos</t>
  </si>
  <si>
    <t>Protección, inclusión y garantía de los derechos culturales para la gobernanza de la cinematografía, medios audiovisuales e interactivos en el
Distrito de Cartagena de Indias</t>
  </si>
  <si>
    <t>Fortalecer la gestión de las instancias del Sistema Distrital de Cultura SDC en favor de acciones coordinadas para el desarrollo de la política patrimonial, cultural e inserción en la industria cinematográfica,medios audiovisuales e interactivos en Cartagena</t>
  </si>
  <si>
    <t>Fortalecer la capacidad institucional del Distrito de Cartagena con buenas prácticas en garantía de derechos culturales, esquemas de gobernanza eficientes y cobertura a escenarios de innovación como la cinematografía y medios audiovisuales</t>
  </si>
  <si>
    <t>Crear e implementar un (1) Sistema Distrital de Formación Artística y Cultura</t>
  </si>
  <si>
    <t>Promover el patrimonio material e inmaterial de Cartagena, reconociendo sus conexiones culturales e históricas con el Caribe, en su diversidad de manifestaciones, saberes e identidades.</t>
  </si>
  <si>
    <t>NP</t>
  </si>
  <si>
    <t>• Operacionales: Cambios en los precios de insumos necesarios para el desarrollo de las actividades.</t>
  </si>
  <si>
    <t>• No contar con los recursos
• necesarios para financiar la actividad y los insumos
• necesarios para su desarrollo</t>
  </si>
  <si>
    <t>12-CONTRATO DE PRESTACION DE SERVICIOS</t>
  </si>
  <si>
    <t>99-CONTRATO DE SERVICIOS</t>
  </si>
  <si>
    <t>94-CONTRATO DE MANTENIMIENTO</t>
  </si>
  <si>
    <t>95-CONTRATO DE PRESTACION DE SERVICIOS MINIMA CUANTIA</t>
  </si>
  <si>
    <t>45-CONVENIO</t>
  </si>
  <si>
    <t>No</t>
  </si>
  <si>
    <t>NA</t>
  </si>
  <si>
    <t xml:space="preserve">• Realizar costeo con base en precios del mercado en la fase precontractual.
• Adquisición de pólizas de cumplimiento y garantías de aseguramiento de mercancía.
</t>
  </si>
  <si>
    <t xml:space="preserve">Personas beneficiadas con apoyos del Programa Nacional de Estímulos
</t>
  </si>
  <si>
    <t>REPORTE ACTIVIDAD DE PROYECTO
EJECUTADO DE SEPTIEMBRE 1 A DICIEMBRE 31 DE 2024</t>
  </si>
  <si>
    <t>Incrementar el uso de herramientas y metodologías para la gestión del conocimiento del patrimonio cultural material e inmaterial del Distrito de Cartagena de Indias</t>
  </si>
  <si>
    <t xml:space="preserve">
Dignificar la vida de los habitantes del Distrito de Cartagena de Indias, reducir la pobreza multidimensional, el déficit habitacional, y ampliar la cobertura del saneamiento básico, a través de la implementación de estrategias integrales focalizadas en el fortalecimiento de la infraestructura educativa, en el fomento de las condiciones habitacionales adecuada y en el acceso de calidad de los servicios públicos, garantizando una vida digna para toda la población, durante el período de gobierno 2024-2027.</t>
  </si>
  <si>
    <t>Dignificar la vida de los habitantes del Distrito de Cartagena de Indias, reducir la pobreza multidimensional, el déficit habitacional, y ampliar la cobertura del saneamiento básico, a través de la implementación de estrategias integrales focalizadas en el fortalecimiento de la infraestructura educativa, en el fomento de las condiciones habitacionales adecuada y en el acceso de calidad de los servicios públicos, garantizando una vida digna para toda la población, durante el período de gobierno 2024-2027.</t>
  </si>
  <si>
    <t xml:space="preserve">
02-03-01</t>
  </si>
  <si>
    <t xml:space="preserve">
02-03-02</t>
  </si>
  <si>
    <t xml:space="preserve">
02-03-03</t>
  </si>
  <si>
    <t xml:space="preserve">
02-03-04</t>
  </si>
  <si>
    <t xml:space="preserve">
02-03-05</t>
  </si>
  <si>
    <t xml:space="preserve">
06-01-01</t>
  </si>
  <si>
    <t xml:space="preserve">
06-02-01</t>
  </si>
  <si>
    <t>ACUMULADO META PRODUCTO AL AÑO 2024</t>
  </si>
  <si>
    <t>ACUMULADO AL CUATRIENIO</t>
  </si>
  <si>
    <t>AVANCE META PRODUCTO AL CUATRIENIO</t>
  </si>
  <si>
    <t>AVANCE PROMEDIO PROGRAMA ESCENARIOS CULTURALES VIVOS PARA TRANSFORMAR</t>
  </si>
  <si>
    <t>AVANCE PROMEDIO PROGRAMA DEMOCRATIZACION DE LA CULTURAESTIMULOS PARA EL FOMENTO Y DESARROLLO ARTISTICO,CULTURAL Y CREATIVO</t>
  </si>
  <si>
    <t>AVANCE PROMEDIO PROGRAMA FORMACION ARTISTICA Y CULTURAL</t>
  </si>
  <si>
    <t>AVANCE PROMEDIO PROGRAMADERECHOS CULTURALES Y FORTALECIMIENTO INSTITUCIONAL PARA LA GOBERNANZA</t>
  </si>
  <si>
    <t>AVANCE PROMEDIO PROGRAMA CARTAGENA BRILLA CON SU CULTURA Y PATRIMONIO MATERIAL E INMATERIAL</t>
  </si>
  <si>
    <t>AVANCE PROMEDIO PROGRAMA DESARROLLO LOCAL SOSTENIBLE Y PROSPERIDAD COLECTIVA EN LOS TERRITORIOS DE LAS COMUNIDADES NEGRAS DEL DISTRITO DE CARTAGENA</t>
  </si>
  <si>
    <t>AVANCE PROMEDIO PROGRAMA ATENCION INTEGRAL PARA LAS COMUNIDADES INDIGENAS</t>
  </si>
  <si>
    <t>APROPIACION DEFINITIVA</t>
  </si>
  <si>
    <t>EJECUCIÓN PRESUPUESTAL SEGÚN GIROS</t>
  </si>
  <si>
    <t>AVANCE EJECUCIÓN PRESUPUESTAL SEGÚN GIROS</t>
  </si>
  <si>
    <r>
      <t xml:space="preserve">
</t>
    </r>
    <r>
      <rPr>
        <b/>
        <sz val="9"/>
        <color rgb="FFFF0000"/>
        <rFont val="Arial"/>
        <family val="2"/>
      </rPr>
      <t>02-03-01</t>
    </r>
  </si>
  <si>
    <t>AVANCE PORCENTUAL DEL PROYECTO FORTALECIMIENTO DE LA INFRAESTRUCTURA CULTURAL COMO "ESCENARIOS VIVOS PARA LA TRANSFORMACION SOCIAL EN CARTAGENA DE INDIAS</t>
  </si>
  <si>
    <t>AVANCE PORCENTUAL DEL PROYECTO Aprovechamiento de la infraestructura cultural existente para la implementación de una agenda cultural articulada y permanente en el distrito</t>
  </si>
  <si>
    <t>AVANCE PORCENTUAL DEL PROYECTO Fortalecimiento de la estrategia de estímulos para el fomento y desarrollo artístico, cultural, creativo e impulso a la economía popular en torno
al arte y patrimonio en el Distrito de Cartagena de Indias</t>
  </si>
  <si>
    <t xml:space="preserve">AVANCE PORCENTUAL DEL PROYECTO Diseño e implementación del Sistema Distrital de Formación Artística y Cultural en el Distrito de Cartagena de Indias </t>
  </si>
  <si>
    <t>AVANCE PORCENTUAL DEL PROYECTO Modernización Institucional para la Gobernanza cultural en Cartagena de Indias</t>
  </si>
  <si>
    <t>AVANCE PORCENTUAL DEL PROYECTO Protección, inclusión y garantía de los derechos culturales para la gobernanza de la cinematografía, medios audiovisuales e interactivos en el Distrito de Cartagena de Indias</t>
  </si>
  <si>
    <t>AVANCE PORCENTUAL DEL PROYECTO Protección , gestión y salvaguarda del patrimonio material e inmaterial del distrito turístico y cultural de Cartagena de Indias</t>
  </si>
  <si>
    <t>AVANCE PORCENTUAL DEL PROYECTO Conservación y recuperación de los Bienes de Interés Cultural de los territorios NARP en Cartagena de Indias. Cartagena de Indias</t>
  </si>
  <si>
    <t>AVANCE PORCENTUAL DEL PROYECTO Implementación de una estrategia para la protección, divulgación, preservación y salvaguarda de las prácticas, costumbres y saberes ancestrales de los pueblos originarios de los cabildos indígenas presentes en el Distrito de Cartagena de Indias</t>
  </si>
  <si>
    <t>AVANCE META PRODUCTO AL AÑO PROMEDIO SIMPLE</t>
  </si>
  <si>
    <t>REPORTE META PRODUCTO DE  JUNIO A 15 DE SEPTIEMBRE DE 2024</t>
  </si>
  <si>
    <t>REPORTE META PRODUCTO DE ENERO A 31 DE MAYO DE 2024</t>
  </si>
  <si>
    <t>REPORTE META PRODUCTO DE JUNIO A 15 DE SEPTIEMBRE DE 2024</t>
  </si>
  <si>
    <t>REPORTE META PRODUCTO DE  ENERO A 31 DE MAYO DE 2024</t>
  </si>
  <si>
    <t>REPORTE ACTIVIDAD DE PROYECTO
EJECUTADO DE ENERO 1 A MAYO 31 DE 2024</t>
  </si>
  <si>
    <t>REPORTE ACTIVIDAD DE PROYECTO
EJECUTADO DE JUNIO 1 A SEPTIEMBRE 15 DE 2024</t>
  </si>
  <si>
    <t>1.1. Realizar el mantenimiento preventivo y correctivo de las bibliotecas públicas y comunitarias del Distrito de Cartagena.</t>
  </si>
  <si>
    <t>1.2. Dotar con mobiliario, equipos, conectividad, indumentaria y elementos lúdicos necesarios a las bibliotecas públicas y comunitarias del Distrito de Cartagena.</t>
  </si>
  <si>
    <t>1.3. Realizar dotación y/o actualización bibliográfica y tecnológica de la Red distrital de bibliotecas públicas del Distrito de Cartagena</t>
  </si>
  <si>
    <t>1.4. Mantener, mejorar, adecuar, ampliar y/o rehabilitar las bibliotecas públicas y comunitarias del del Distrito de Cartagena.</t>
  </si>
  <si>
    <t xml:space="preserve"> 1. Bibliotecas adecuadas</t>
  </si>
  <si>
    <t>2. Infraestructuras culturales dotadas</t>
  </si>
  <si>
    <t>2.1. Dotar con mobiliario, equipos y conectividad a la infraestructura cultural del Distrito de Cartagena.</t>
  </si>
  <si>
    <t>2.2. Realizar el mantenimiento preventivo y correctivo de la infraestructura cultural del Distrito de Cartagena.</t>
  </si>
  <si>
    <t>2.3. Mantener, mejorar, adecuar, ampliar y/o rehabilitar la infraestructura cultural del Distrito de Cartagena.</t>
  </si>
  <si>
    <t>2.4. Realizar la pre-inversión en estudios de factibilidad, diseños arquitectónicos, planos, estudio de suelos y otros estudios necesarios para construir, mejorar, adecuar, ampliar y/o rehabilitar infraestructura cultural del Distrito de Cartagena.</t>
  </si>
  <si>
    <t>1. Servicios bibliotecarios</t>
  </si>
  <si>
    <t>1.2. Planear, coordinar y realizar actividades de extensión bibliotecaria</t>
  </si>
  <si>
    <t>1.1.1. Diseñar, coordinar e implementar la agenda de oferta cultural de las Red Distrital de Bibliotecas de Cartagena.</t>
  </si>
  <si>
    <t>1.1. Servicio de fomento para el acceso de la oferta cultural</t>
  </si>
  <si>
    <t>2. Documentos de planeación</t>
  </si>
  <si>
    <t>2.1. Diseñar e implementar un plan de trabajo para fortalecer la agenda conjunta de la Red Dsitrital de museos de Cartagena</t>
  </si>
  <si>
    <t>2.3. Coordinar la implementación de estrategias del plan de trabajo conjunto de la red de museos distrital</t>
  </si>
  <si>
    <t>2.4. Implementar espacios de participación, interlocución e Intercambio de experiencias entre bibliotecarios y población beneficiaria</t>
  </si>
  <si>
    <t>2.5. Diseñar e implementar una agenda cultural y artística conjunta de bibliotecas públicas y comunitarias para la lectura, escritura y oralidad</t>
  </si>
  <si>
    <t>2.6. Realizar catalogación, sistematización y digitalización del acervo bibliográfico y documental de la Red de Bibliotecas Públicas del Distrito.</t>
  </si>
  <si>
    <t>2.7. Generar alianzas con actores públicos y privados locales, nacionales e internacionales.</t>
  </si>
  <si>
    <t>3. Servicio de promoción de actividades culturales</t>
  </si>
  <si>
    <t>3.1. Diseñar e Implementar la Estrategia BarriArte</t>
  </si>
  <si>
    <t>3.2. Coordinar la implementación de estrategias para propiciar el aprovechamiento de la infraestructura cultural</t>
  </si>
  <si>
    <t>1. Servicio de apoyo financiero al sector artístico y cultural</t>
  </si>
  <si>
    <t xml:space="preserve"> 1.1. Realizar convocatoria y entrega de mil (1.000) estímulos culturales y artísticos en el Distrito de Cartagena de Indias.</t>
  </si>
  <si>
    <t>1.2. Realizar la operación logística de los eventos, socializaciones y demás actividades relacionadas a la ejecución del proyecto.</t>
  </si>
  <si>
    <t>1.3. Realizar convocatoria y entrega de cien (100) estímulos con enfoque diferencial e interseccional en el Distrito de Cartagena de Indias</t>
  </si>
  <si>
    <t>1.4. Realizar la coordinación, seguimiento, evaluación y gestión de las actividades del proyecto.</t>
  </si>
  <si>
    <t>2. Servicio de promoción de actividades culturales</t>
  </si>
  <si>
    <t xml:space="preserve">2.1. Crear o gestionar la participación en seis (6) mercados o espacios de circulación para emprendimientos culturales y artísticos.
</t>
  </si>
  <si>
    <t>2.2. Promover los emprendimientos culturales y artísticos a través de un plan de mercadeo y gestión de alianzas</t>
  </si>
  <si>
    <t>3. Servicio de apoyo financiero para el desarrollo de prácticas artísticas
y culturales</t>
  </si>
  <si>
    <t>3.1. Realizar convocatoria y entrega de ciento cincuenta (150) apoyos financieros para micronegocios de economía popular del sector cultura, artes y patrimonio</t>
  </si>
  <si>
    <t>3.2. Realizar acompañamiento técnico a micronegocios de economía popular del sector cultura incentivados con apoyo financiero</t>
  </si>
  <si>
    <t>1. Servicio de educación informal al sector artístico y cultural</t>
  </si>
  <si>
    <t>1.1. Elaborar el documento de bases o términos de referencias para las convocatorias de los programas en las diferentes áreas artísticas.</t>
  </si>
  <si>
    <t>1.2. Capacitar a formadores del sector artístico y cultural</t>
  </si>
  <si>
    <t>1.3. Implementar procesos de formación artística, presencial y/o a distancia con enfoque de calidad y excelencia</t>
  </si>
  <si>
    <t>1.4. Realizar procesos para otorgar becas de formación formal o no formal a artistas, creadores, gestores, hacedores y portadores sobre contenidos artísticos</t>
  </si>
  <si>
    <t>2. Documentos de lineamientos técnicos realizados</t>
  </si>
  <si>
    <t>2.1. Diseñar un documento de lineamientos técnicos y metodológicos para el sistema distrital de formación artística y cultural.</t>
  </si>
  <si>
    <t>2.2. Implemantar un plan piloto de formación artística y cultural en I.E. Públicas de la Ciudad.</t>
  </si>
  <si>
    <t>2.3. Coordinar el diseño y la implementación del sistema distrital de formación artística y cultural</t>
  </si>
  <si>
    <t>1. Documentos de planeación</t>
  </si>
  <si>
    <t>1.1. Realizar actividades de diseño e implementación de sistemas de gestión y de desempeño institucional en el marco del Modelo Integrado de Planeación y Gestión - MIPG y FURAC</t>
  </si>
  <si>
    <t>1.2. Realizar diseño, gestión de aprobación e implementación de políticas públicas del sector cultural.</t>
  </si>
  <si>
    <t>1.3. Implementación de tecnologías de la información y la comunicación para la gestión misional del IPCC.</t>
  </si>
  <si>
    <t>1.4. Dotación de mobiliario, equipos, acceso a conectividad y adopción de software de gestión institucional.</t>
  </si>
  <si>
    <t>2. Documentos de lineamientos técnicos</t>
  </si>
  <si>
    <t>2.1. Realizar actividades orientadas al diseño e implementación de un plan de fortalecimiento del Sistema Distrital de Cultura.</t>
  </si>
  <si>
    <t>2.2. Apoyar técnica y financieramente los planes de acción de los concejos de área artística.</t>
  </si>
  <si>
    <t>2.3. Implementar estrategias de ejercicios de gobernanza y apropiación social para el fortalecimiento del ecosistema de las artes, la cultura y el patrimonio.</t>
  </si>
  <si>
    <t>1. Documentos normativos</t>
  </si>
  <si>
    <t>1.1. Realizar la implementación de una (1) Comisión Fílmica de Cartagena de Indias y adquirir un (1) Permiso Unificado de Filmaciones Audiovisuales (PUFAC)</t>
  </si>
  <si>
    <t>1.2. Realizar la coordinación de la comisión fílmica y la cinemateca de Cartagena como estrategia de buenas prácticas en Cartagena de Indias</t>
  </si>
  <si>
    <t>2.1. Realizar la formulación de la política pública Distrital de cinematografía, medios audiovisuales e interactivos</t>
  </si>
  <si>
    <t>2.2. Desarrollar acciones de implementación de la Política Pública Distrital de cinematografía, medios audiovisuales e interactivos del Distrito de Cartagena de Indias</t>
  </si>
  <si>
    <t>2.3. Realizar logística para el desarrollo de los espacios participativos de construcción de la Política pública Distrital de cinematografía, medios audiovisuales e interactivos en Cartagena de Indias</t>
  </si>
  <si>
    <t>2.4. Realizar socialización de documento final de Política Pública Distrital de cinematografía, medios audiovisuales e interactivos en Cartagena de Indias</t>
  </si>
  <si>
    <t>2.5. Realizar diseño e implementación de una (1) estrategia de modernización y mejoramiento del desempeño institucional del Instituto de Patrimonio y Cultura como entidad rectora y encargada de la gobernanza en el territorio</t>
  </si>
  <si>
    <t>2.6. Diseñar e implementar un (1) plan de fortalecimiento para Sistema Distrital de Cultura y consejos de áreas artísticas</t>
  </si>
  <si>
    <t>3. Centros culturales construidos</t>
  </si>
  <si>
    <t>3.1. Realizar los estudios y diseños para la construcción de una cinemateca en Cartagena de Indias</t>
  </si>
  <si>
    <t>3.2. Realizar obras de construcción de una (1) cinemateca en Cartagena de Indias</t>
  </si>
  <si>
    <t>3.3. Realizar interventoría técnica, administrativa y financiera</t>
  </si>
  <si>
    <t>3.4. Realizar la gerencia técnica de la construcción de una cinemateca en Cartagena de Indias</t>
  </si>
  <si>
    <t>1. Servicio de promoción de actividades culturales</t>
  </si>
  <si>
    <t>1.1. Organizar y coordinar festivales, fiestas y festejos propios de las manifestaciones culturales para promoción del patrimonio inmaterial</t>
  </si>
  <si>
    <t>1.2. Realizar la operación logística de los festivales, fiestas y festejos propios de las manifestaciones culturales para promoción del patrimonio inmaterial.</t>
  </si>
  <si>
    <t>1.3. Apoyar, fomentar y divulgar experiencias culturales de turismo sostenible para el desarrollo económico y el mejoramiento de la calidad de vida de los hacedores del sector.</t>
  </si>
  <si>
    <t xml:space="preserve">1.4. Diseñar e implementar estrategias para la preservación y protección de las tradiciones, técnicas, costumbres, saberes y otras practicas significativas del territorio aplicando el enfoque diferencial y comunitario.
</t>
  </si>
  <si>
    <t>2. Servicio de apoyo financiero al sector artístico y cultural</t>
  </si>
  <si>
    <t>2.1. Realizar acompañamiento a la organización y ejecución del Festival de Musica del Caribe.</t>
  </si>
  <si>
    <t xml:space="preserve">2.2. Brindar apoyo financiero y de operación logística al Festival de Música del Caribe.
</t>
  </si>
  <si>
    <t>3. Documentos de lineamientos técnicos</t>
  </si>
  <si>
    <t>3.1. Elaborar un (1) inventario del patrimonio cultural material e inmaterial de Cartagena</t>
  </si>
  <si>
    <t>3.2. Coordinar acciones para la la elaboración, validación y presentación del inventario del patrimonio material e inmaterial de Cartagena.</t>
  </si>
  <si>
    <t>4. Documentos de planeación</t>
  </si>
  <si>
    <t>4.1. Elaborar e implementar un Plan Maestro para el cuidado, conservación y apropiación social del patrimonio material.</t>
  </si>
  <si>
    <t>4.2. Realizar la coordinación y gestión de las acciones y estrategias para la orientación, salvaguarda, valoración, cuidado y control del patrimonio material.</t>
  </si>
  <si>
    <t>4.3. Diseñar e implementar estrategias para el cuidado, conservación, puesta en valor y apropiación social del patrimonio material.</t>
  </si>
  <si>
    <t>4.4. Realizar acciones de seguimiento, control, monitoreo, verificación, supervisión y asesoría a los bienes inmuebles del centro histórico y su área de influencia para la preservación del patrimonio material inmueble.</t>
  </si>
  <si>
    <t>1.1. Realizar un inventario de los Bienes de Interés cultural Bienes de Interés Cultural de los territorios negros, afrocolombianos, raizales y palenqueros en Cartagena de Indias.</t>
  </si>
  <si>
    <t>1.2. Diseñar e implementar estrategias para la protección, salvaguardia y recuperación de los Bienes de Interés cultural Bienes de Interés Cultural de los territorios negros, afrocolombianos, raizales y palenqueros en Cartagena de Indias</t>
  </si>
  <si>
    <t>1.3. Diseñar e implementar estrategias para la preservación y protección de las tradiciones, técnicas, costumbres, saberes y otras prácticas significativas del territorio aplicando el enfoque diferencial y comunitario</t>
  </si>
  <si>
    <t>1.4. Diseñar e implementar estrategias para el cuidado, conservación, puesta en valor y apropiación social de los Bienes de Interés cultural Bienes de Interés Cultural de los territorios negros, afrocolombianos, raizales y palenqueros en Cartagena de Indias.</t>
  </si>
  <si>
    <t>1.1. Realizar programa formativo; Desarrollo de talleres, cursos, charlas que transmitan conocimientos tradicionales, idiomas indígenas, técnicas artesanales, entre otros aspectos culturales.</t>
  </si>
  <si>
    <t>1.2. Realizar difusión cultural: Organización de eventos entre estos en el cuatrienio se realizarán festivales, exposiciones, conciertos, danzas tradicionales, que permitan mostrar y compartir la riqueza cultural de los pueblos indígenas</t>
  </si>
  <si>
    <t>1.3. Realizar documentación y archivo: Recopilación y registro de narrativas orales, música, danzas, artesanías, recetas tradicionales, para preservar este conocimiento y facilitar su transmisión a futuras generaciones</t>
  </si>
  <si>
    <t>1.4. Realizar lineamientos de políticas públicas: Impulso y apoyo a iniciativas que promuevan el reconocimiento oficial de la diversidad cultural indígena, la protección de sus territorios ancestrales y el fomento de la participación activa de las comunidades en la toma de decisiones</t>
  </si>
  <si>
    <t>Infancia
Adolescencia
Adultez</t>
  </si>
  <si>
    <t>Enfoque diferencial</t>
  </si>
  <si>
    <t>Étnico</t>
  </si>
  <si>
    <t>1.1. Coordinar y desarrollar actividades de funcionamiento y operación de la infraestructura cultural de Cartagena.</t>
  </si>
  <si>
    <t>REPORTE META PRODUCTO DE  SEPTIEMBRE 15 A NOVIEMBRE 15 DE 2024</t>
  </si>
  <si>
    <t>1.2.3.2.09 - Venta de bienes y servicios</t>
  </si>
  <si>
    <t>1.3.3.8.02 - R.B. SGP-PROPOSITO GENERAL-CULTURA</t>
  </si>
  <si>
    <t>1.3.2.3.11 - OTROS RENDIMIENTOS FINANCIEROS</t>
  </si>
  <si>
    <t>1.2.3.2.27 - VENTA DE BIENES Y SERVICIOS CON DESTINACION ESPECIFICA LEGAL</t>
  </si>
  <si>
    <t>REPORTE ACTIVIDAD DE PROYECTO
EJECUTADO DE SEPTIEMBRE 15  A NOVIEMBRE 15 DE 2024</t>
  </si>
  <si>
    <t>REPORTE PRODUCTO 
SEPIEMBRE 15 A NOVIEMBRE 15 DE 2024</t>
  </si>
  <si>
    <t xml:space="preserve">1.2.3.1.12 - Impuesto de espectáculos públicos nacional con destino al deporte </t>
  </si>
  <si>
    <t>1.2.3.1.19 - Estampillas</t>
  </si>
  <si>
    <t>1.2.4.3.02 - SGP-Propósito General-Cultura</t>
  </si>
  <si>
    <t>1.3.3.3.12 - R.B. IMPUESTO DE ESPECTACULOS PUBLICOS NACIONAL CON DESTINO AL DEPORTE</t>
  </si>
  <si>
    <t>1.2.1.0.00 - Ingresos corrientes de Libre Destinación</t>
  </si>
  <si>
    <t xml:space="preserve">1.3.3.2.00 - RECURSOS DEL BALANCE DE DESTINACION ESPECIFICA POR ACTO ADMINISTRATIVO
</t>
  </si>
  <si>
    <t xml:space="preserve">1.2.3.1.19 - Estampillas
</t>
  </si>
  <si>
    <t>1.2.3.2.25 - OTRAS MULTAS, SANCIONES E INTERESES DE MORA CON DESTINACION ESPECIFICA LEGAL</t>
  </si>
  <si>
    <t>1.3.1.1.02 - EXCEDENTES FINANCIEROS</t>
  </si>
  <si>
    <t>1.3.2.2.08 - R.F. SGP - Propósito General</t>
  </si>
  <si>
    <t>AVANCE 31 mayo</t>
  </si>
  <si>
    <t>AVANCE 15 sep</t>
  </si>
  <si>
    <t>AVANCE 15 nov</t>
  </si>
  <si>
    <t>AVANCE 31 dic</t>
  </si>
  <si>
    <t>Asegurar que la documentación institucional cumple con los requisitos del MIPG.</t>
  </si>
  <si>
    <t>Construir y dotar dos (2) infraestructuras culturales accequibles, inclusivas y diversas</t>
  </si>
  <si>
    <t>REPORTE META PRODUCTO DE  NOVIEMBRE 15 A DICIEMBRE 31 DE 2024</t>
  </si>
  <si>
    <t>AVANCE ESTRATEGICO DEL IPCC DICIEMBRE 31 2024</t>
  </si>
  <si>
    <t>REPORTE ACTIVIDAD DE PROYECTO
EJECUTADO DE NOVIEMBRE 15  A DICIEMBRE 31 DE 2024</t>
  </si>
  <si>
    <t>2.2. Apoyar técnica y financiaeramente la ejecución del plan de trabajo conjunto de la red distrital de museos.</t>
  </si>
  <si>
    <t>AVANCE PROMEDIO DE LOS PROYECTOS DEL IPCC DICIEMBRE 2024</t>
  </si>
  <si>
    <t>REPORTE PRODUCTO NOVIEMBRE 15 A DICIEMBRE 31 DE 2024</t>
  </si>
  <si>
    <t>AVANCE EN LAS ACTIVIDADES DE LOS PROYECTOS DICIEMBRE 31 2024</t>
  </si>
  <si>
    <t>AVANCE META PRODUCTO AL AÑO CON PONDERACION</t>
  </si>
  <si>
    <t>AVANCE META PRODUCTO AL AÑO CON PROMEDIO SIMPLE</t>
  </si>
  <si>
    <t>EJECUCIÓN PRESUPUESTAL SEGÚN REGISTROS PRESUPUESTALES HASTA DICIEMBRE 30 DE 2024</t>
  </si>
  <si>
    <t>AVANCE DE EJECUCIÓN PRESUPUESTAL SEGÚN GIROS A DICIEMBRE 30 DE 2024</t>
  </si>
  <si>
    <t>AVANCE PRESUPUESTAL DEL IPCC DICIEMBRE 31 2024</t>
  </si>
  <si>
    <t xml:space="preserve">AVANCE DEL INICADOR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</si>
</sst>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quot;$&quot;\ #,##0.00;[Red]\-&quot;$&quot;\ #,##0.00"/>
    <numFmt numFmtId="165" formatCode="_-&quot;$&quot;\ * #,##0.00_-;\-&quot;$&quot;\ * #,##0.00_-;_-&quot;$&quot;\ * &quot;-&quot;??_-;_-@_-"/>
    <numFmt numFmtId="166" formatCode="0.0%"/>
    <numFmt numFmtId="167" formatCode="#,##0.0"/>
    <numFmt numFmtId="168" formatCode="0.0"/>
  </numFmts>
  <fonts count="54" x14ac:knownFonts="1">
    <font>
      <sz val="11"/>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b/>
      <sz val="11"/>
      <name val="Arial"/>
      <family val="2"/>
    </font>
    <font>
      <sz val="11"/>
      <color theme="1"/>
      <name val="Arial"/>
      <family val="2"/>
    </font>
    <font>
      <sz val="14"/>
      <color theme="1"/>
      <name val="Aptos Narrow"/>
      <family val="2"/>
      <scheme val="minor"/>
    </font>
    <font>
      <sz val="11"/>
      <color theme="1" tint="4.9989318521683403E-2"/>
      <name val="Aptos Narrow"/>
      <family val="2"/>
      <scheme val="minor"/>
    </font>
    <font>
      <b/>
      <sz val="9"/>
      <color indexed="81"/>
      <name val="Tahoma"/>
      <family val="2"/>
    </font>
    <font>
      <sz val="9"/>
      <color indexed="81"/>
      <name val="Tahoma"/>
      <family val="2"/>
    </font>
    <font>
      <sz val="12"/>
      <name val="Arial"/>
      <family val="2"/>
    </font>
    <font>
      <b/>
      <sz val="10"/>
      <color theme="1"/>
      <name val="Verdana"/>
      <family val="2"/>
    </font>
    <font>
      <sz val="10"/>
      <color theme="1"/>
      <name val="Verdana"/>
      <family val="2"/>
    </font>
    <font>
      <b/>
      <sz val="11"/>
      <color theme="1"/>
      <name val="Aptos Narrow"/>
      <family val="2"/>
      <scheme val="minor"/>
    </font>
    <font>
      <sz val="8"/>
      <name val="Aptos Narrow"/>
      <family val="2"/>
      <scheme val="minor"/>
    </font>
    <font>
      <sz val="12"/>
      <color theme="1"/>
      <name val="Arial"/>
      <family val="2"/>
    </font>
    <font>
      <sz val="12"/>
      <color theme="1" tint="4.9989318521683403E-2"/>
      <name val="Arial"/>
      <family val="2"/>
    </font>
    <font>
      <b/>
      <sz val="11"/>
      <color theme="1" tint="4.9989318521683403E-2"/>
      <name val="Arial"/>
      <family val="2"/>
    </font>
    <font>
      <b/>
      <sz val="16"/>
      <color theme="1"/>
      <name val="Arial"/>
      <family val="2"/>
    </font>
    <font>
      <sz val="8"/>
      <color theme="1"/>
      <name val="Arial"/>
      <family val="2"/>
    </font>
    <font>
      <b/>
      <sz val="8"/>
      <color theme="1"/>
      <name val="Arial"/>
      <family val="2"/>
    </font>
    <font>
      <b/>
      <sz val="8"/>
      <name val="Arial"/>
      <family val="2"/>
    </font>
    <font>
      <sz val="8"/>
      <color theme="1"/>
      <name val="Aptos Narrow"/>
      <family val="2"/>
      <scheme val="minor"/>
    </font>
    <font>
      <sz val="8"/>
      <name val="Arial"/>
      <family val="2"/>
    </font>
    <font>
      <sz val="11"/>
      <name val="Aptos Narrow"/>
      <family val="2"/>
      <scheme val="minor"/>
    </font>
    <font>
      <sz val="11"/>
      <color rgb="FF000000"/>
      <name val="Arial"/>
      <family val="2"/>
    </font>
    <font>
      <sz val="11"/>
      <color rgb="FF000000"/>
      <name val="Aptos Narrow"/>
      <family val="2"/>
      <scheme val="minor"/>
    </font>
    <font>
      <b/>
      <sz val="11"/>
      <color rgb="FF0D0D0D"/>
      <name val="Aptos Narrow"/>
      <family val="2"/>
      <scheme val="minor"/>
    </font>
    <font>
      <sz val="11"/>
      <color rgb="FF0D0D0D"/>
      <name val="Aptos Narrow"/>
      <family val="2"/>
      <scheme val="minor"/>
    </font>
    <font>
      <sz val="11"/>
      <color rgb="FF000000"/>
      <name val="Aptos Narrow"/>
      <family val="2"/>
      <scheme val="minor"/>
    </font>
    <font>
      <sz val="11"/>
      <color rgb="FF444444"/>
      <name val="Aptos Narrow"/>
      <family val="2"/>
      <scheme val="minor"/>
    </font>
    <font>
      <sz val="11"/>
      <color rgb="FF0D0D0D"/>
      <name val="Aptos Narrow"/>
      <family val="2"/>
      <scheme val="minor"/>
    </font>
    <font>
      <sz val="10"/>
      <color rgb="FF1F1F1F"/>
      <name val="Arial"/>
      <family val="2"/>
    </font>
    <font>
      <sz val="10"/>
      <color theme="1"/>
      <name val="Arial"/>
      <family val="2"/>
    </font>
    <font>
      <b/>
      <sz val="20"/>
      <color theme="1"/>
      <name val="Arial"/>
      <family val="2"/>
    </font>
    <font>
      <b/>
      <sz val="9"/>
      <color rgb="FF000000"/>
      <name val="Arial"/>
      <family val="2"/>
    </font>
    <font>
      <sz val="11"/>
      <name val="Arial"/>
      <family val="2"/>
    </font>
    <font>
      <sz val="12"/>
      <color theme="1"/>
      <name val="Aptos Narrow"/>
      <family val="2"/>
      <scheme val="minor"/>
    </font>
    <font>
      <b/>
      <sz val="9"/>
      <color rgb="FFFF0000"/>
      <name val="Arial"/>
      <family val="2"/>
    </font>
    <font>
      <b/>
      <sz val="9"/>
      <name val="Times New Roman"/>
      <family val="1"/>
    </font>
    <font>
      <b/>
      <sz val="16"/>
      <color rgb="FFFF0000"/>
      <name val="Times New Roman"/>
      <family val="1"/>
    </font>
    <font>
      <b/>
      <sz val="22"/>
      <color rgb="FFFF0000"/>
      <name val="Aptos Narrow"/>
      <family val="2"/>
      <scheme val="minor"/>
    </font>
    <font>
      <b/>
      <sz val="11"/>
      <color rgb="FFFF0000"/>
      <name val="Arial"/>
      <family val="2"/>
    </font>
    <font>
      <b/>
      <sz val="16"/>
      <color rgb="FFFF0000"/>
      <name val="Arial"/>
      <family val="2"/>
    </font>
    <font>
      <b/>
      <sz val="18"/>
      <color rgb="FFFF0000"/>
      <name val="Arial"/>
      <family val="2"/>
    </font>
    <font>
      <b/>
      <sz val="18"/>
      <color rgb="FFFF0000"/>
      <name val="Aptos Narrow"/>
      <family val="2"/>
      <scheme val="minor"/>
    </font>
    <font>
      <b/>
      <sz val="11"/>
      <color rgb="FFFF0000"/>
      <name val="Aptos Narrow"/>
      <family val="2"/>
      <scheme val="minor"/>
    </font>
    <font>
      <sz val="11"/>
      <color rgb="FFFF0000"/>
      <name val="Aptos Narrow"/>
      <family val="2"/>
      <scheme val="minor"/>
    </font>
    <font>
      <b/>
      <sz val="12"/>
      <color rgb="FFFF0000"/>
      <name val="Aptos Narrow"/>
      <family val="2"/>
      <scheme val="minor"/>
    </font>
    <font>
      <b/>
      <sz val="14"/>
      <color rgb="FFFF0000"/>
      <name val="Aptos Narrow"/>
      <family val="2"/>
      <scheme val="minor"/>
    </font>
    <font>
      <b/>
      <sz val="20"/>
      <name val="Aptos Narrow"/>
      <family val="2"/>
      <scheme val="minor"/>
    </font>
    <font>
      <b/>
      <sz val="12"/>
      <name val="Arial"/>
      <family val="2"/>
    </font>
  </fonts>
  <fills count="2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
      <patternFill patternType="solid">
        <fgColor rgb="FFFFD966"/>
        <bgColor indexed="64"/>
      </patternFill>
    </fill>
    <fill>
      <patternFill patternType="solid">
        <fgColor rgb="FFA9D08E"/>
        <bgColor indexed="64"/>
      </patternFill>
    </fill>
    <fill>
      <patternFill patternType="solid">
        <fgColor rgb="FF00B0F0"/>
        <bgColor indexed="64"/>
      </patternFill>
    </fill>
    <fill>
      <patternFill patternType="solid">
        <fgColor rgb="FFFFABD8"/>
        <bgColor indexed="64"/>
      </patternFill>
    </fill>
    <fill>
      <patternFill patternType="solid">
        <fgColor rgb="FF66FFCC"/>
        <bgColor indexed="64"/>
      </patternFill>
    </fill>
    <fill>
      <patternFill patternType="solid">
        <fgColor theme="6" tint="0.39997558519241921"/>
        <bgColor indexed="64"/>
      </patternFill>
    </fill>
    <fill>
      <patternFill patternType="solid">
        <fgColor rgb="FFFFFF00"/>
        <bgColor indexed="64"/>
      </patternFill>
    </fill>
    <fill>
      <patternFill patternType="solid">
        <fgColor rgb="FFFFFFFF"/>
        <bgColor rgb="FF000000"/>
      </patternFill>
    </fill>
    <fill>
      <patternFill patternType="solid">
        <fgColor rgb="FFFFFFFF"/>
        <bgColor indexed="64"/>
      </patternFill>
    </fill>
    <fill>
      <patternFill patternType="solid">
        <fgColor theme="7" tint="0.79998168889431442"/>
        <bgColor indexed="64"/>
      </patternFill>
    </fill>
    <fill>
      <patternFill patternType="solid">
        <fgColor rgb="FF92D050"/>
        <bgColor indexed="64"/>
      </patternFill>
    </fill>
    <fill>
      <patternFill patternType="solid">
        <fgColor theme="6" tint="0.59999389629810485"/>
        <bgColor indexed="64"/>
      </patternFill>
    </fill>
    <fill>
      <patternFill patternType="solid">
        <fgColor theme="4" tint="0.39997558519241921"/>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9" tint="0.79998168889431442"/>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indexed="64"/>
      </left>
      <right style="thin">
        <color indexed="64"/>
      </right>
      <top style="thin">
        <color rgb="FF000000"/>
      </top>
      <bottom/>
      <diagonal/>
    </border>
    <border>
      <left style="thin">
        <color indexed="64"/>
      </left>
      <right style="thin">
        <color indexed="64"/>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style="thin">
        <color rgb="FF000000"/>
      </left>
      <right/>
      <top/>
      <bottom style="thin">
        <color indexed="64"/>
      </bottom>
      <diagonal/>
    </border>
    <border>
      <left/>
      <right/>
      <top/>
      <bottom style="thin">
        <color rgb="FF000000"/>
      </bottom>
      <diagonal/>
    </border>
    <border>
      <left/>
      <right style="thin">
        <color rgb="FF000000"/>
      </right>
      <top/>
      <bottom style="thin">
        <color rgb="FF000000"/>
      </bottom>
      <diagonal/>
    </border>
    <border>
      <left/>
      <right style="thin">
        <color indexed="64"/>
      </right>
      <top style="thin">
        <color rgb="FF000000"/>
      </top>
      <bottom/>
      <diagonal/>
    </border>
    <border>
      <left/>
      <right style="thin">
        <color indexed="64"/>
      </right>
      <top/>
      <bottom style="thin">
        <color rgb="FF000000"/>
      </bottom>
      <diagonal/>
    </border>
    <border>
      <left/>
      <right style="thin">
        <color rgb="FF000000"/>
      </right>
      <top style="thin">
        <color indexed="64"/>
      </top>
      <bottom/>
      <diagonal/>
    </border>
    <border>
      <left/>
      <right style="thin">
        <color rgb="FF000000"/>
      </right>
      <top/>
      <bottom style="thin">
        <color indexed="64"/>
      </bottom>
      <diagonal/>
    </border>
    <border>
      <left style="thin">
        <color rgb="FF000000"/>
      </left>
      <right/>
      <top style="thin">
        <color indexed="64"/>
      </top>
      <bottom/>
      <diagonal/>
    </border>
    <border>
      <left style="thin">
        <color indexed="64"/>
      </left>
      <right/>
      <top style="thin">
        <color rgb="FF000000"/>
      </top>
      <bottom/>
      <diagonal/>
    </border>
    <border>
      <left/>
      <right/>
      <top style="thin">
        <color rgb="FF000000"/>
      </top>
      <bottom/>
      <diagonal/>
    </border>
    <border>
      <left style="thin">
        <color indexed="64"/>
      </left>
      <right/>
      <top/>
      <bottom style="thin">
        <color rgb="FF000000"/>
      </bottom>
      <diagonal/>
    </border>
    <border>
      <left/>
      <right/>
      <top/>
      <bottom style="thin">
        <color theme="4" tint="0.39997558519241921"/>
      </bottom>
      <diagonal/>
    </border>
  </borders>
  <cellStyleXfs count="8">
    <xf numFmtId="0" fontId="0" fillId="0" borderId="0"/>
    <xf numFmtId="0" fontId="3" fillId="0" borderId="0"/>
    <xf numFmtId="165" fontId="1" fillId="0" borderId="0" applyFont="0" applyFill="0" applyBorder="0" applyAlignment="0" applyProtection="0"/>
    <xf numFmtId="43" fontId="1" fillId="0" borderId="0" applyFont="0" applyFill="0" applyBorder="0" applyAlignment="0" applyProtection="0"/>
    <xf numFmtId="0" fontId="13" fillId="6" borderId="0" applyNumberFormat="0" applyBorder="0" applyProtection="0">
      <alignment horizontal="center" vertical="center"/>
    </xf>
    <xf numFmtId="49" fontId="14" fillId="0" borderId="0" applyFill="0" applyBorder="0" applyProtection="0">
      <alignment horizontal="left" vertical="center"/>
    </xf>
    <xf numFmtId="3" fontId="14" fillId="0" borderId="0" applyFill="0" applyBorder="0" applyProtection="0">
      <alignment horizontal="right" vertical="center"/>
    </xf>
    <xf numFmtId="9" fontId="1" fillId="0" borderId="0" applyFont="0" applyFill="0" applyBorder="0" applyAlignment="0" applyProtection="0"/>
  </cellStyleXfs>
  <cellXfs count="878">
    <xf numFmtId="0" fontId="0" fillId="0" borderId="0" xfId="0"/>
    <xf numFmtId="0" fontId="0" fillId="2" borderId="0" xfId="0" applyFill="1"/>
    <xf numFmtId="0" fontId="5" fillId="2" borderId="1" xfId="0" applyFont="1" applyFill="1" applyBorder="1" applyAlignment="1">
      <alignment horizontal="center" vertical="center" wrapText="1"/>
    </xf>
    <xf numFmtId="0" fontId="7" fillId="2" borderId="0" xfId="0" applyFont="1" applyFill="1"/>
    <xf numFmtId="0" fontId="0" fillId="2" borderId="0" xfId="0" applyFill="1" applyAlignment="1">
      <alignment horizontal="center" vertical="center"/>
    </xf>
    <xf numFmtId="0" fontId="8" fillId="2" borderId="0" xfId="0" applyFont="1" applyFill="1" applyAlignment="1">
      <alignment horizontal="center" vertical="center"/>
    </xf>
    <xf numFmtId="0" fontId="9" fillId="2" borderId="0" xfId="0" applyFont="1" applyFill="1" applyAlignment="1">
      <alignment horizontal="center"/>
    </xf>
    <xf numFmtId="0" fontId="0" fillId="0" borderId="0" xfId="0" applyAlignment="1">
      <alignment vertical="center"/>
    </xf>
    <xf numFmtId="0" fontId="13" fillId="6" borderId="1" xfId="4" applyBorder="1" applyProtection="1">
      <alignment horizontal="center" vertical="center"/>
    </xf>
    <xf numFmtId="3" fontId="14" fillId="0" borderId="1" xfId="6" applyBorder="1" applyAlignment="1" applyProtection="1">
      <alignment horizontal="center" vertical="center"/>
    </xf>
    <xf numFmtId="49" fontId="14" fillId="0" borderId="1" xfId="5" applyBorder="1" applyProtection="1">
      <alignment horizontal="left" vertical="center"/>
    </xf>
    <xf numFmtId="0" fontId="17" fillId="0" borderId="0" xfId="0" applyFont="1" applyAlignment="1">
      <alignment horizontal="left"/>
    </xf>
    <xf numFmtId="0" fontId="17" fillId="0" borderId="0" xfId="0" applyFont="1" applyAlignment="1">
      <alignment horizontal="left" vertical="center" wrapText="1"/>
    </xf>
    <xf numFmtId="0" fontId="18" fillId="0" borderId="0" xfId="0" applyFont="1" applyAlignment="1">
      <alignment horizontal="left" vertical="center" wrapText="1"/>
    </xf>
    <xf numFmtId="0" fontId="12" fillId="0" borderId="0" xfId="0" applyFont="1" applyAlignment="1">
      <alignment horizontal="left" vertical="center" wrapText="1"/>
    </xf>
    <xf numFmtId="0" fontId="17" fillId="4" borderId="1" xfId="0" applyFont="1" applyFill="1" applyBorder="1" applyAlignment="1">
      <alignment horizontal="left" vertical="center" wrapText="1"/>
    </xf>
    <xf numFmtId="0" fontId="17" fillId="4" borderId="1" xfId="0" applyFont="1" applyFill="1" applyBorder="1" applyAlignment="1">
      <alignment horizontal="left" vertical="center"/>
    </xf>
    <xf numFmtId="0" fontId="18" fillId="4" borderId="1"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17" fillId="0" borderId="0" xfId="0" applyFont="1" applyAlignment="1">
      <alignment horizontal="left" vertical="center"/>
    </xf>
    <xf numFmtId="0" fontId="2"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6"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0" fillId="2" borderId="0" xfId="0" applyFill="1" applyAlignment="1">
      <alignment horizontal="center"/>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4" xfId="0" applyFont="1" applyFill="1" applyBorder="1" applyAlignment="1">
      <alignment horizontal="center" vertical="center"/>
    </xf>
    <xf numFmtId="49" fontId="14" fillId="0" borderId="1" xfId="5" applyBorder="1" applyAlignment="1" applyProtection="1">
      <alignment vertical="center" wrapText="1"/>
    </xf>
    <xf numFmtId="0" fontId="13" fillId="6" borderId="1" xfId="4" applyBorder="1" applyAlignment="1" applyProtection="1">
      <alignment vertical="center"/>
    </xf>
    <xf numFmtId="0" fontId="22" fillId="2" borderId="1" xfId="1" applyFont="1" applyFill="1" applyBorder="1" applyAlignment="1">
      <alignment horizontal="left" vertical="center"/>
    </xf>
    <xf numFmtId="0" fontId="23" fillId="5" borderId="9" xfId="1" applyFont="1" applyFill="1" applyBorder="1" applyAlignment="1">
      <alignment horizontal="center" vertical="center"/>
    </xf>
    <xf numFmtId="0" fontId="23" fillId="5" borderId="10" xfId="1" applyFont="1" applyFill="1" applyBorder="1" applyAlignment="1">
      <alignment horizontal="center" vertical="center"/>
    </xf>
    <xf numFmtId="14" fontId="24" fillId="0" borderId="1" xfId="0" applyNumberFormat="1" applyFont="1" applyBorder="1" applyAlignment="1">
      <alignment horizontal="center" vertical="center"/>
    </xf>
    <xf numFmtId="0" fontId="25" fillId="0" borderId="1" xfId="1" applyFont="1" applyBorder="1" applyAlignment="1">
      <alignment horizontal="center" vertical="center"/>
    </xf>
    <xf numFmtId="14" fontId="25" fillId="0" borderId="1" xfId="1" applyNumberFormat="1" applyFont="1" applyBorder="1" applyAlignment="1">
      <alignment horizontal="center" vertical="center"/>
    </xf>
    <xf numFmtId="0" fontId="25" fillId="0" borderId="1" xfId="1" applyFont="1" applyBorder="1"/>
    <xf numFmtId="0" fontId="25" fillId="0" borderId="1" xfId="1" applyFont="1" applyBorder="1" applyAlignment="1">
      <alignment horizontal="center" wrapText="1"/>
    </xf>
    <xf numFmtId="0" fontId="23" fillId="5" borderId="1" xfId="1" applyFont="1" applyFill="1" applyBorder="1" applyAlignment="1">
      <alignment horizontal="center" vertical="center"/>
    </xf>
    <xf numFmtId="0" fontId="23" fillId="5" borderId="1" xfId="1" applyFont="1" applyFill="1" applyBorder="1" applyAlignment="1">
      <alignment vertical="center"/>
    </xf>
    <xf numFmtId="0" fontId="0" fillId="2" borderId="1" xfId="0" applyFill="1" applyBorder="1" applyAlignment="1">
      <alignment horizontal="center" vertical="center" wrapText="1"/>
    </xf>
    <xf numFmtId="0" fontId="5" fillId="2" borderId="18" xfId="0" applyFont="1" applyFill="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applyAlignment="1">
      <alignment horizontal="center" vertical="center" wrapText="1"/>
    </xf>
    <xf numFmtId="3" fontId="7" fillId="0" borderId="1" xfId="0" applyNumberFormat="1" applyFont="1" applyBorder="1" applyAlignment="1">
      <alignment horizontal="center" vertical="center" wrapText="1"/>
    </xf>
    <xf numFmtId="0" fontId="26" fillId="2" borderId="1" xfId="0" applyFont="1" applyFill="1" applyBorder="1" applyAlignment="1">
      <alignment horizontal="center" vertical="center" wrapText="1"/>
    </xf>
    <xf numFmtId="0" fontId="0" fillId="0" borderId="1" xfId="0" applyBorder="1" applyAlignment="1">
      <alignment horizontal="center" vertical="center"/>
    </xf>
    <xf numFmtId="0" fontId="0" fillId="2" borderId="1" xfId="0" applyFill="1" applyBorder="1" applyAlignment="1">
      <alignment horizontal="center" vertical="center"/>
    </xf>
    <xf numFmtId="0" fontId="26"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7" fillId="7" borderId="1"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7" fillId="10" borderId="1" xfId="0" applyFont="1" applyFill="1" applyBorder="1" applyAlignment="1">
      <alignment horizontal="center" vertical="center" wrapText="1"/>
    </xf>
    <xf numFmtId="0" fontId="7" fillId="11" borderId="1" xfId="0" applyFont="1" applyFill="1" applyBorder="1" applyAlignment="1">
      <alignment horizontal="center" vertical="center" wrapText="1"/>
    </xf>
    <xf numFmtId="0" fontId="0" fillId="12" borderId="1" xfId="0" applyFill="1" applyBorder="1" applyAlignment="1">
      <alignment horizontal="center" vertical="center" wrapText="1"/>
    </xf>
    <xf numFmtId="0" fontId="0" fillId="2" borderId="1" xfId="0" applyFill="1" applyBorder="1"/>
    <xf numFmtId="0" fontId="7" fillId="13" borderId="1" xfId="0" applyFont="1" applyFill="1" applyBorder="1" applyAlignment="1">
      <alignment horizontal="center" vertical="center" wrapText="1"/>
    </xf>
    <xf numFmtId="0" fontId="0" fillId="2" borderId="1" xfId="0" applyFill="1" applyBorder="1" applyAlignment="1">
      <alignment vertical="center" wrapText="1"/>
    </xf>
    <xf numFmtId="0" fontId="27" fillId="13" borderId="23" xfId="0" applyFont="1" applyFill="1" applyBorder="1" applyAlignment="1">
      <alignment horizontal="center" vertical="center" wrapText="1"/>
    </xf>
    <xf numFmtId="0" fontId="27" fillId="13" borderId="24" xfId="0" applyFont="1" applyFill="1" applyBorder="1" applyAlignment="1">
      <alignment horizontal="center" vertical="center" wrapText="1"/>
    </xf>
    <xf numFmtId="0" fontId="7" fillId="13" borderId="20" xfId="0" applyFont="1" applyFill="1" applyBorder="1" applyAlignment="1">
      <alignment horizontal="center" vertical="center" wrapText="1"/>
    </xf>
    <xf numFmtId="0" fontId="27" fillId="13" borderId="0" xfId="0" applyFont="1" applyFill="1" applyAlignment="1">
      <alignment horizontal="center" vertical="center" wrapText="1"/>
    </xf>
    <xf numFmtId="0" fontId="30" fillId="14" borderId="18" xfId="0" applyFont="1" applyFill="1" applyBorder="1" applyAlignment="1">
      <alignment horizontal="center" vertical="center" wrapText="1"/>
    </xf>
    <xf numFmtId="0" fontId="30" fillId="14" borderId="19" xfId="0" applyFont="1" applyFill="1" applyBorder="1" applyAlignment="1">
      <alignment horizontal="center" vertical="center" wrapText="1"/>
    </xf>
    <xf numFmtId="0" fontId="30" fillId="14" borderId="18" xfId="0" applyFont="1" applyFill="1" applyBorder="1" applyAlignment="1">
      <alignment vertical="center" wrapText="1"/>
    </xf>
    <xf numFmtId="0" fontId="30" fillId="14" borderId="29" xfId="0" applyFont="1" applyFill="1" applyBorder="1" applyAlignment="1">
      <alignment vertical="center" wrapText="1"/>
    </xf>
    <xf numFmtId="0" fontId="30" fillId="14" borderId="30" xfId="0" applyFont="1" applyFill="1" applyBorder="1" applyAlignment="1">
      <alignment vertical="center" wrapText="1"/>
    </xf>
    <xf numFmtId="0" fontId="30" fillId="14" borderId="31" xfId="0" applyFont="1" applyFill="1" applyBorder="1" applyAlignment="1">
      <alignment vertical="center" wrapText="1"/>
    </xf>
    <xf numFmtId="0" fontId="30" fillId="14" borderId="18" xfId="0" applyFont="1" applyFill="1" applyBorder="1" applyAlignment="1">
      <alignment horizontal="left" vertical="center" wrapText="1"/>
    </xf>
    <xf numFmtId="0" fontId="30" fillId="14" borderId="19" xfId="0" applyFont="1" applyFill="1" applyBorder="1" applyAlignment="1">
      <alignment horizontal="left" vertical="center" wrapText="1"/>
    </xf>
    <xf numFmtId="0" fontId="30" fillId="14" borderId="32" xfId="0" applyFont="1" applyFill="1" applyBorder="1" applyAlignment="1">
      <alignment vertical="center" wrapText="1"/>
    </xf>
    <xf numFmtId="0" fontId="30" fillId="14" borderId="33" xfId="0" applyFont="1" applyFill="1" applyBorder="1" applyAlignment="1">
      <alignment vertical="center" wrapText="1"/>
    </xf>
    <xf numFmtId="0" fontId="30" fillId="14" borderId="24" xfId="0" applyFont="1" applyFill="1" applyBorder="1" applyAlignment="1">
      <alignment vertical="center" wrapText="1"/>
    </xf>
    <xf numFmtId="0" fontId="30" fillId="14" borderId="29" xfId="0" applyFont="1" applyFill="1" applyBorder="1" applyAlignment="1">
      <alignment horizontal="center" vertical="center" wrapText="1"/>
    </xf>
    <xf numFmtId="0" fontId="30" fillId="14" borderId="19" xfId="0" applyFont="1" applyFill="1" applyBorder="1" applyAlignment="1">
      <alignment vertical="center" wrapText="1"/>
    </xf>
    <xf numFmtId="0" fontId="30" fillId="14" borderId="20" xfId="0" applyFont="1" applyFill="1" applyBorder="1" applyAlignment="1">
      <alignment vertical="center" wrapText="1"/>
    </xf>
    <xf numFmtId="0" fontId="32" fillId="0" borderId="29" xfId="0" applyFont="1" applyBorder="1" applyAlignment="1">
      <alignment vertical="center" wrapText="1"/>
    </xf>
    <xf numFmtId="0" fontId="32" fillId="0" borderId="30" xfId="0" applyFont="1" applyBorder="1" applyAlignment="1">
      <alignment vertical="center" wrapText="1"/>
    </xf>
    <xf numFmtId="0" fontId="32" fillId="0" borderId="31" xfId="0" applyFont="1" applyBorder="1" applyAlignment="1">
      <alignment vertical="center" wrapText="1"/>
    </xf>
    <xf numFmtId="0" fontId="33" fillId="14" borderId="29" xfId="0" applyFont="1" applyFill="1" applyBorder="1" applyAlignment="1">
      <alignment vertical="center" wrapText="1"/>
    </xf>
    <xf numFmtId="0" fontId="33" fillId="14" borderId="30" xfId="0" applyFont="1" applyFill="1" applyBorder="1" applyAlignment="1">
      <alignment vertical="center" wrapText="1"/>
    </xf>
    <xf numFmtId="0" fontId="33" fillId="14" borderId="31" xfId="0" applyFont="1" applyFill="1" applyBorder="1" applyAlignment="1">
      <alignment vertical="center" wrapText="1"/>
    </xf>
    <xf numFmtId="0" fontId="33" fillId="14" borderId="32" xfId="0" applyFont="1" applyFill="1" applyBorder="1" applyAlignment="1">
      <alignment vertical="center" wrapText="1"/>
    </xf>
    <xf numFmtId="0" fontId="33" fillId="14" borderId="33" xfId="0" applyFont="1" applyFill="1" applyBorder="1" applyAlignment="1">
      <alignment vertical="center" wrapText="1"/>
    </xf>
    <xf numFmtId="0" fontId="33" fillId="14" borderId="24" xfId="0" applyFont="1" applyFill="1" applyBorder="1" applyAlignment="1">
      <alignment vertical="center" wrapText="1"/>
    </xf>
    <xf numFmtId="0" fontId="30" fillId="14" borderId="30" xfId="0" applyFont="1" applyFill="1" applyBorder="1" applyAlignment="1">
      <alignment horizontal="center" vertical="center" wrapText="1"/>
    </xf>
    <xf numFmtId="0" fontId="30" fillId="14" borderId="31" xfId="0" applyFont="1" applyFill="1" applyBorder="1" applyAlignment="1">
      <alignment horizontal="center" vertical="center" wrapText="1"/>
    </xf>
    <xf numFmtId="0" fontId="28" fillId="0" borderId="1" xfId="0" applyFont="1" applyBorder="1" applyAlignment="1">
      <alignment horizontal="center" vertical="center" wrapText="1"/>
    </xf>
    <xf numFmtId="0" fontId="28" fillId="0" borderId="2" xfId="0" applyFont="1" applyBorder="1" applyAlignment="1">
      <alignment horizontal="center" vertical="center"/>
    </xf>
    <xf numFmtId="0" fontId="28" fillId="0" borderId="2" xfId="0" applyFont="1" applyBorder="1" applyAlignment="1">
      <alignment horizontal="center" vertical="center" wrapText="1"/>
    </xf>
    <xf numFmtId="0" fontId="30" fillId="14" borderId="36" xfId="0" applyFont="1" applyFill="1" applyBorder="1" applyAlignment="1">
      <alignment vertical="center" wrapText="1"/>
    </xf>
    <xf numFmtId="0" fontId="28" fillId="0" borderId="1" xfId="0" applyFont="1" applyBorder="1"/>
    <xf numFmtId="0" fontId="0" fillId="14" borderId="19" xfId="0" applyFill="1" applyBorder="1" applyAlignment="1">
      <alignment vertical="center" wrapText="1"/>
    </xf>
    <xf numFmtId="0" fontId="30" fillId="14" borderId="22" xfId="0" applyFont="1" applyFill="1" applyBorder="1" applyAlignment="1">
      <alignment vertical="center" wrapText="1"/>
    </xf>
    <xf numFmtId="0" fontId="30" fillId="14" borderId="23" xfId="0" applyFont="1" applyFill="1" applyBorder="1" applyAlignment="1">
      <alignment vertical="center" wrapText="1"/>
    </xf>
    <xf numFmtId="0" fontId="7" fillId="0" borderId="1" xfId="0" applyFont="1" applyBorder="1" applyAlignment="1">
      <alignment horizontal="left" vertical="center" wrapText="1"/>
    </xf>
    <xf numFmtId="0" fontId="34" fillId="0" borderId="1" xfId="0" applyFont="1" applyBorder="1" applyAlignment="1">
      <alignment horizontal="left" vertical="center" wrapText="1"/>
    </xf>
    <xf numFmtId="0" fontId="7" fillId="0" borderId="0" xfId="0" applyFont="1"/>
    <xf numFmtId="0" fontId="7" fillId="0" borderId="0" xfId="0" applyFont="1" applyAlignment="1">
      <alignment horizontal="center"/>
    </xf>
    <xf numFmtId="0" fontId="7" fillId="2" borderId="1" xfId="0" applyFont="1" applyFill="1" applyBorder="1" applyAlignment="1">
      <alignment horizontal="center" vertical="center"/>
    </xf>
    <xf numFmtId="3" fontId="7" fillId="2" borderId="1" xfId="0" applyNumberFormat="1" applyFont="1" applyFill="1" applyBorder="1" applyAlignment="1">
      <alignment horizontal="center" vertical="center" wrapText="1"/>
    </xf>
    <xf numFmtId="164" fontId="7" fillId="2" borderId="1" xfId="0" applyNumberFormat="1" applyFont="1" applyFill="1" applyBorder="1" applyAlignment="1">
      <alignment horizontal="center" vertical="center"/>
    </xf>
    <xf numFmtId="0" fontId="7" fillId="0" borderId="1" xfId="0" applyFont="1" applyBorder="1" applyAlignment="1">
      <alignment horizontal="center" vertical="center"/>
    </xf>
    <xf numFmtId="0" fontId="7" fillId="13" borderId="18" xfId="0" applyFont="1" applyFill="1" applyBorder="1" applyAlignment="1">
      <alignment horizontal="center" vertical="center" wrapText="1"/>
    </xf>
    <xf numFmtId="0" fontId="37" fillId="13" borderId="1" xfId="0" applyFont="1" applyFill="1" applyBorder="1" applyAlignment="1">
      <alignment horizontal="center" vertical="center"/>
    </xf>
    <xf numFmtId="1" fontId="7" fillId="13" borderId="1" xfId="0" applyNumberFormat="1" applyFont="1" applyFill="1" applyBorder="1" applyAlignment="1">
      <alignment horizontal="center" vertical="center" wrapText="1"/>
    </xf>
    <xf numFmtId="0" fontId="7" fillId="13" borderId="1" xfId="0" applyFont="1" applyFill="1" applyBorder="1" applyAlignment="1">
      <alignment horizontal="left"/>
    </xf>
    <xf numFmtId="0" fontId="7" fillId="13" borderId="0" xfId="0" applyFont="1" applyFill="1"/>
    <xf numFmtId="0" fontId="7" fillId="13" borderId="1" xfId="0" applyFont="1" applyFill="1" applyBorder="1" applyAlignment="1">
      <alignment horizontal="center" vertical="center"/>
    </xf>
    <xf numFmtId="0" fontId="7" fillId="13" borderId="1" xfId="0" applyFont="1" applyFill="1" applyBorder="1"/>
    <xf numFmtId="0" fontId="7" fillId="13" borderId="2" xfId="0" applyFont="1" applyFill="1" applyBorder="1" applyAlignment="1">
      <alignment horizontal="center" vertical="center"/>
    </xf>
    <xf numFmtId="0" fontId="7" fillId="13" borderId="1" xfId="0" applyFont="1" applyFill="1" applyBorder="1" applyAlignment="1">
      <alignment horizontal="left" vertical="center"/>
    </xf>
    <xf numFmtId="0" fontId="7" fillId="13" borderId="1" xfId="0" applyFont="1" applyFill="1" applyBorder="1" applyAlignment="1">
      <alignment horizontal="left" vertical="center" wrapText="1"/>
    </xf>
    <xf numFmtId="0" fontId="37" fillId="13" borderId="13" xfId="0" applyFont="1" applyFill="1" applyBorder="1" applyAlignment="1">
      <alignment horizontal="center" vertical="center"/>
    </xf>
    <xf numFmtId="1" fontId="7" fillId="13" borderId="20" xfId="0" applyNumberFormat="1" applyFont="1" applyFill="1" applyBorder="1" applyAlignment="1">
      <alignment horizontal="center" vertical="center" wrapText="1"/>
    </xf>
    <xf numFmtId="0" fontId="38" fillId="13" borderId="20" xfId="0" applyFont="1" applyFill="1" applyBorder="1" applyAlignment="1">
      <alignment horizontal="center" vertical="center" wrapText="1"/>
    </xf>
    <xf numFmtId="3" fontId="7" fillId="13" borderId="20" xfId="0" applyNumberFormat="1" applyFont="1" applyFill="1" applyBorder="1" applyAlignment="1">
      <alignment horizontal="center" vertical="center"/>
    </xf>
    <xf numFmtId="3" fontId="7" fillId="13" borderId="20" xfId="0" applyNumberFormat="1" applyFont="1" applyFill="1" applyBorder="1" applyAlignment="1">
      <alignment horizontal="center" vertical="center" wrapText="1"/>
    </xf>
    <xf numFmtId="0" fontId="7" fillId="0" borderId="1" xfId="0" applyFont="1" applyBorder="1" applyAlignment="1">
      <alignment vertical="center" wrapText="1"/>
    </xf>
    <xf numFmtId="0" fontId="7" fillId="13" borderId="1" xfId="0" applyFont="1" applyFill="1" applyBorder="1" applyAlignment="1">
      <alignment vertical="center" wrapText="1"/>
    </xf>
    <xf numFmtId="0" fontId="38" fillId="13" borderId="1" xfId="0" applyFont="1" applyFill="1" applyBorder="1" applyAlignment="1">
      <alignment horizontal="center" vertical="center" wrapText="1"/>
    </xf>
    <xf numFmtId="0" fontId="7" fillId="13" borderId="18" xfId="0" applyFont="1" applyFill="1" applyBorder="1" applyAlignment="1">
      <alignment horizontal="left" vertical="center" wrapText="1"/>
    </xf>
    <xf numFmtId="0" fontId="7" fillId="13" borderId="1" xfId="0" applyFont="1" applyFill="1" applyBorder="1" applyAlignment="1">
      <alignment horizontal="center"/>
    </xf>
    <xf numFmtId="0" fontId="7" fillId="13" borderId="2" xfId="0" applyFont="1" applyFill="1" applyBorder="1" applyAlignment="1">
      <alignment horizontal="center"/>
    </xf>
    <xf numFmtId="0" fontId="7" fillId="13" borderId="20" xfId="0" applyFont="1" applyFill="1" applyBorder="1" applyAlignment="1">
      <alignment horizontal="left"/>
    </xf>
    <xf numFmtId="1" fontId="7" fillId="13" borderId="1" xfId="0" applyNumberFormat="1" applyFont="1" applyFill="1" applyBorder="1" applyAlignment="1">
      <alignment horizontal="center" vertical="center"/>
    </xf>
    <xf numFmtId="0" fontId="7" fillId="2" borderId="1" xfId="0" applyFont="1" applyFill="1" applyBorder="1" applyAlignment="1">
      <alignment horizontal="left" vertical="center"/>
    </xf>
    <xf numFmtId="0" fontId="7" fillId="13" borderId="0" xfId="0" applyFont="1" applyFill="1" applyAlignment="1">
      <alignment horizontal="center" vertical="center" wrapText="1"/>
    </xf>
    <xf numFmtId="0" fontId="7" fillId="0" borderId="1" xfId="0" applyFont="1" applyBorder="1"/>
    <xf numFmtId="0" fontId="7" fillId="0" borderId="1" xfId="0" applyFont="1" applyBorder="1" applyAlignment="1">
      <alignment wrapText="1"/>
    </xf>
    <xf numFmtId="0" fontId="19" fillId="0" borderId="1" xfId="0" applyFont="1" applyBorder="1" applyAlignment="1">
      <alignment horizontal="center" vertical="center" wrapText="1"/>
    </xf>
    <xf numFmtId="0" fontId="6" fillId="0" borderId="1" xfId="0" applyFont="1" applyBorder="1" applyAlignment="1">
      <alignment horizontal="center" vertical="center" wrapText="1"/>
    </xf>
    <xf numFmtId="14" fontId="7" fillId="0" borderId="1" xfId="0" applyNumberFormat="1" applyFont="1" applyBorder="1" applyAlignment="1">
      <alignment horizontal="center" vertical="center"/>
    </xf>
    <xf numFmtId="0" fontId="7" fillId="2" borderId="18"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20" xfId="0" applyFont="1" applyFill="1" applyBorder="1" applyAlignment="1">
      <alignment horizontal="center" vertical="center" wrapText="1"/>
    </xf>
    <xf numFmtId="3" fontId="7" fillId="2" borderId="1" xfId="0" applyNumberFormat="1" applyFont="1" applyFill="1" applyBorder="1" applyAlignment="1">
      <alignment horizontal="center" vertical="center"/>
    </xf>
    <xf numFmtId="3" fontId="7" fillId="2" borderId="20" xfId="0" applyNumberFormat="1" applyFont="1" applyFill="1" applyBorder="1" applyAlignment="1">
      <alignment horizontal="center" vertical="center"/>
    </xf>
    <xf numFmtId="164" fontId="7" fillId="2" borderId="18" xfId="0" applyNumberFormat="1" applyFont="1" applyFill="1" applyBorder="1" applyAlignment="1">
      <alignment horizontal="center" vertical="center"/>
    </xf>
    <xf numFmtId="0" fontId="7" fillId="0" borderId="1" xfId="0" applyFont="1" applyBorder="1" applyAlignment="1">
      <alignment horizontal="center"/>
    </xf>
    <xf numFmtId="9" fontId="38" fillId="13" borderId="1" xfId="7" applyFont="1" applyFill="1" applyBorder="1" applyAlignment="1">
      <alignment horizontal="center" vertical="center"/>
    </xf>
    <xf numFmtId="0" fontId="38" fillId="0" borderId="0" xfId="0" applyFont="1" applyAlignment="1">
      <alignment horizontal="center"/>
    </xf>
    <xf numFmtId="0" fontId="7" fillId="0" borderId="4" xfId="0" applyFont="1" applyBorder="1" applyAlignment="1">
      <alignment horizontal="center" vertical="center"/>
    </xf>
    <xf numFmtId="0" fontId="5" fillId="0" borderId="1" xfId="0" applyFont="1" applyBorder="1" applyAlignment="1">
      <alignment horizontal="center" vertical="center" wrapText="1"/>
    </xf>
    <xf numFmtId="4" fontId="7" fillId="0" borderId="1" xfId="0" applyNumberFormat="1" applyFont="1" applyBorder="1" applyAlignment="1">
      <alignment horizontal="center" vertical="center"/>
    </xf>
    <xf numFmtId="4" fontId="38" fillId="0" borderId="1" xfId="0" applyNumberFormat="1" applyFont="1" applyBorder="1" applyAlignment="1">
      <alignment horizontal="center" vertical="center"/>
    </xf>
    <xf numFmtId="0" fontId="37" fillId="13" borderId="20" xfId="0" applyFont="1" applyFill="1" applyBorder="1" applyAlignment="1">
      <alignment horizontal="center" vertical="center"/>
    </xf>
    <xf numFmtId="1" fontId="7" fillId="13" borderId="20" xfId="0" applyNumberFormat="1" applyFont="1" applyFill="1" applyBorder="1" applyAlignment="1">
      <alignment horizontal="center" vertical="center"/>
    </xf>
    <xf numFmtId="9" fontId="38" fillId="13" borderId="20" xfId="7" applyFont="1" applyFill="1" applyBorder="1" applyAlignment="1">
      <alignment horizontal="center" vertical="center"/>
    </xf>
    <xf numFmtId="0" fontId="7" fillId="13" borderId="2"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7" fillId="0" borderId="2" xfId="0" applyFont="1" applyBorder="1"/>
    <xf numFmtId="3" fontId="7" fillId="0" borderId="4" xfId="0" applyNumberFormat="1" applyFont="1" applyBorder="1" applyAlignment="1">
      <alignment horizontal="center" vertical="center" wrapText="1"/>
    </xf>
    <xf numFmtId="0" fontId="27" fillId="0" borderId="4" xfId="0" applyFont="1" applyBorder="1" applyAlignment="1">
      <alignment horizontal="center" vertical="center" wrapText="1"/>
    </xf>
    <xf numFmtId="0" fontId="7" fillId="2" borderId="2" xfId="0" applyFont="1" applyFill="1" applyBorder="1"/>
    <xf numFmtId="9" fontId="38" fillId="13" borderId="19" xfId="7" applyFont="1" applyFill="1" applyBorder="1" applyAlignment="1">
      <alignment horizontal="center" vertical="center"/>
    </xf>
    <xf numFmtId="0" fontId="7" fillId="2" borderId="4" xfId="0" applyFont="1" applyFill="1" applyBorder="1" applyAlignment="1">
      <alignment horizontal="center" vertical="center"/>
    </xf>
    <xf numFmtId="14" fontId="7" fillId="0" borderId="4" xfId="0" applyNumberFormat="1" applyFont="1" applyBorder="1" applyAlignment="1">
      <alignment horizontal="center" vertical="center"/>
    </xf>
    <xf numFmtId="0" fontId="7" fillId="13" borderId="4" xfId="0" applyFont="1" applyFill="1" applyBorder="1" applyAlignment="1">
      <alignment horizontal="center" vertical="center"/>
    </xf>
    <xf numFmtId="0" fontId="7" fillId="13" borderId="4" xfId="0" applyFont="1" applyFill="1" applyBorder="1"/>
    <xf numFmtId="0" fontId="27" fillId="13" borderId="1" xfId="0" applyFont="1" applyFill="1" applyBorder="1" applyAlignment="1">
      <alignment horizontal="center" vertical="center" wrapText="1"/>
    </xf>
    <xf numFmtId="0" fontId="38" fillId="0" borderId="4" xfId="0" applyFont="1" applyBorder="1" applyAlignment="1">
      <alignment horizontal="center" vertical="center" wrapText="1"/>
    </xf>
    <xf numFmtId="0" fontId="27" fillId="2" borderId="4" xfId="0" applyFont="1" applyFill="1" applyBorder="1" applyAlignment="1">
      <alignment horizontal="center" vertical="center" wrapText="1"/>
    </xf>
    <xf numFmtId="0" fontId="27" fillId="13" borderId="4" xfId="0" applyFont="1" applyFill="1" applyBorder="1" applyAlignment="1">
      <alignment horizontal="center" vertical="center" wrapText="1"/>
    </xf>
    <xf numFmtId="166" fontId="19" fillId="16" borderId="1" xfId="7" applyNumberFormat="1" applyFont="1" applyFill="1" applyBorder="1" applyAlignment="1">
      <alignment horizontal="center" vertical="center" wrapText="1"/>
    </xf>
    <xf numFmtId="0" fontId="19" fillId="16" borderId="1" xfId="0" applyFont="1" applyFill="1" applyBorder="1" applyAlignment="1">
      <alignment horizontal="center" vertical="center" wrapText="1"/>
    </xf>
    <xf numFmtId="3" fontId="7" fillId="2" borderId="1" xfId="0" applyNumberFormat="1" applyFont="1" applyFill="1" applyBorder="1" applyAlignment="1">
      <alignment horizontal="left" vertical="center" wrapText="1"/>
    </xf>
    <xf numFmtId="0" fontId="7" fillId="2" borderId="18" xfId="0" applyFont="1" applyFill="1" applyBorder="1" applyAlignment="1">
      <alignment horizontal="left" vertical="center" wrapText="1"/>
    </xf>
    <xf numFmtId="0" fontId="7" fillId="2" borderId="1" xfId="0" applyFont="1" applyFill="1" applyBorder="1" applyAlignment="1">
      <alignment horizontal="left" vertical="center" wrapText="1"/>
    </xf>
    <xf numFmtId="3" fontId="38" fillId="13" borderId="1" xfId="7" applyNumberFormat="1" applyFont="1" applyFill="1" applyBorder="1" applyAlignment="1">
      <alignment horizontal="center" vertical="center"/>
    </xf>
    <xf numFmtId="3" fontId="38" fillId="13" borderId="20" xfId="7" applyNumberFormat="1" applyFont="1" applyFill="1" applyBorder="1" applyAlignment="1">
      <alignment horizontal="center" vertical="center"/>
    </xf>
    <xf numFmtId="3" fontId="38" fillId="0" borderId="0" xfId="0" applyNumberFormat="1" applyFont="1" applyAlignment="1">
      <alignment horizontal="center"/>
    </xf>
    <xf numFmtId="0" fontId="0" fillId="17" borderId="1" xfId="0" applyFill="1" applyBorder="1" applyAlignment="1">
      <alignment horizontal="center" vertical="center"/>
    </xf>
    <xf numFmtId="0" fontId="27" fillId="17" borderId="1" xfId="0" applyFont="1" applyFill="1" applyBorder="1" applyAlignment="1">
      <alignment horizontal="center" vertical="center" wrapText="1"/>
    </xf>
    <xf numFmtId="9" fontId="0" fillId="0" borderId="1" xfId="7" applyFont="1" applyFill="1" applyBorder="1" applyAlignment="1">
      <alignment horizontal="center" vertical="center"/>
    </xf>
    <xf numFmtId="0" fontId="30" fillId="14" borderId="17" xfId="0" applyFont="1" applyFill="1" applyBorder="1" applyAlignment="1">
      <alignment vertical="center" wrapText="1"/>
    </xf>
    <xf numFmtId="0" fontId="28" fillId="0" borderId="1" xfId="0" applyFont="1" applyBorder="1" applyAlignment="1">
      <alignment vertical="center" wrapText="1"/>
    </xf>
    <xf numFmtId="0" fontId="28" fillId="0" borderId="1" xfId="0" applyFont="1" applyBorder="1" applyAlignment="1">
      <alignment wrapText="1"/>
    </xf>
    <xf numFmtId="0" fontId="28" fillId="0" borderId="4" xfId="0" applyFont="1" applyBorder="1" applyAlignment="1">
      <alignment horizontal="center" vertical="center" wrapText="1"/>
    </xf>
    <xf numFmtId="0" fontId="31" fillId="0" borderId="1" xfId="0" applyFont="1" applyBorder="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 xfId="0" applyFont="1" applyBorder="1" applyAlignment="1">
      <alignment horizontal="center" vertical="center"/>
    </xf>
    <xf numFmtId="0" fontId="7" fillId="7" borderId="19" xfId="0" applyFont="1" applyFill="1" applyBorder="1" applyAlignment="1">
      <alignment horizontal="center" vertical="center" wrapText="1"/>
    </xf>
    <xf numFmtId="0" fontId="7" fillId="7" borderId="20" xfId="0" applyFont="1" applyFill="1" applyBorder="1" applyAlignment="1">
      <alignment horizontal="center" vertical="center" wrapText="1"/>
    </xf>
    <xf numFmtId="0" fontId="37" fillId="0" borderId="16" xfId="0" applyFont="1" applyBorder="1" applyAlignment="1">
      <alignment horizontal="center" vertical="center"/>
    </xf>
    <xf numFmtId="0" fontId="37" fillId="0" borderId="13" xfId="0" applyFont="1" applyBorder="1" applyAlignment="1">
      <alignment horizontal="center" vertical="center"/>
    </xf>
    <xf numFmtId="3" fontId="7" fillId="2" borderId="20" xfId="0" applyNumberFormat="1" applyFont="1" applyFill="1" applyBorder="1" applyAlignment="1">
      <alignment horizontal="left" vertical="center" wrapText="1"/>
    </xf>
    <xf numFmtId="0" fontId="7" fillId="2" borderId="20" xfId="0" applyFont="1" applyFill="1" applyBorder="1" applyAlignment="1">
      <alignment horizontal="left" vertical="center"/>
    </xf>
    <xf numFmtId="0" fontId="7" fillId="9" borderId="20" xfId="0" applyFont="1" applyFill="1" applyBorder="1" applyAlignment="1">
      <alignment horizontal="center" vertical="center" wrapText="1"/>
    </xf>
    <xf numFmtId="0" fontId="37" fillId="0" borderId="20" xfId="0" applyFont="1" applyBorder="1" applyAlignment="1">
      <alignment horizontal="center" vertical="center"/>
    </xf>
    <xf numFmtId="0" fontId="7" fillId="8" borderId="20" xfId="0" applyFont="1" applyFill="1" applyBorder="1" applyAlignment="1">
      <alignment horizontal="center" vertical="center" wrapText="1"/>
    </xf>
    <xf numFmtId="3" fontId="26" fillId="17" borderId="2" xfId="0" applyNumberFormat="1" applyFont="1" applyFill="1" applyBorder="1" applyAlignment="1">
      <alignment horizontal="center" vertical="center" wrapText="1"/>
    </xf>
    <xf numFmtId="0" fontId="0" fillId="0" borderId="2" xfId="0" applyBorder="1" applyAlignment="1">
      <alignment horizontal="center" vertical="center"/>
    </xf>
    <xf numFmtId="3" fontId="27" fillId="0" borderId="22" xfId="0" applyNumberFormat="1" applyFont="1" applyBorder="1" applyAlignment="1">
      <alignment horizontal="center" vertical="center" wrapText="1"/>
    </xf>
    <xf numFmtId="0" fontId="27" fillId="0" borderId="21" xfId="0" applyFont="1" applyBorder="1" applyAlignment="1">
      <alignment horizontal="center" vertical="center" wrapText="1"/>
    </xf>
    <xf numFmtId="9" fontId="38" fillId="0" borderId="1" xfId="0" applyNumberFormat="1" applyFont="1" applyBorder="1" applyAlignment="1">
      <alignment horizontal="center" vertical="center" wrapText="1"/>
    </xf>
    <xf numFmtId="0" fontId="35" fillId="0" borderId="1" xfId="0" applyFont="1" applyBorder="1" applyAlignment="1">
      <alignment horizontal="left" vertical="center" wrapText="1"/>
    </xf>
    <xf numFmtId="0" fontId="7" fillId="0" borderId="20" xfId="0" applyFont="1" applyBorder="1" applyAlignment="1">
      <alignment vertical="center" wrapText="1"/>
    </xf>
    <xf numFmtId="0" fontId="7" fillId="0" borderId="20" xfId="0" applyFont="1" applyBorder="1" applyAlignment="1">
      <alignment horizontal="left" vertical="center" wrapText="1"/>
    </xf>
    <xf numFmtId="0" fontId="7" fillId="0" borderId="18" xfId="0" applyFont="1" applyBorder="1" applyAlignment="1">
      <alignment horizontal="center" vertical="center" wrapText="1"/>
    </xf>
    <xf numFmtId="0" fontId="7" fillId="12" borderId="20" xfId="0" applyFont="1" applyFill="1" applyBorder="1" applyAlignment="1">
      <alignment horizontal="center" vertical="center" wrapText="1"/>
    </xf>
    <xf numFmtId="0" fontId="7" fillId="11" borderId="20" xfId="0" applyFont="1" applyFill="1" applyBorder="1" applyAlignment="1">
      <alignment horizontal="center" vertical="center" wrapText="1"/>
    </xf>
    <xf numFmtId="0" fontId="7" fillId="10" borderId="20" xfId="0" applyFont="1" applyFill="1" applyBorder="1" applyAlignment="1">
      <alignment horizontal="center" vertical="center" wrapText="1"/>
    </xf>
    <xf numFmtId="0" fontId="26" fillId="2" borderId="19" xfId="0" applyFont="1" applyFill="1" applyBorder="1" applyAlignment="1">
      <alignment horizontal="center" vertical="center" wrapText="1"/>
    </xf>
    <xf numFmtId="0" fontId="0" fillId="0" borderId="18" xfId="0" applyBorder="1" applyAlignment="1">
      <alignment horizontal="center" vertical="center" wrapText="1"/>
    </xf>
    <xf numFmtId="0" fontId="39" fillId="0" borderId="1" xfId="0" applyFont="1" applyBorder="1" applyAlignment="1">
      <alignment horizontal="center" vertical="center" wrapText="1"/>
    </xf>
    <xf numFmtId="0" fontId="41" fillId="0" borderId="1" xfId="0" applyFont="1" applyBorder="1" applyAlignment="1">
      <alignment horizontal="center" vertical="center" wrapText="1"/>
    </xf>
    <xf numFmtId="0" fontId="5" fillId="16" borderId="1" xfId="0" applyFont="1" applyFill="1" applyBorder="1" applyAlignment="1">
      <alignment horizontal="center" vertical="center" wrapText="1"/>
    </xf>
    <xf numFmtId="0" fontId="5" fillId="18" borderId="1" xfId="0" applyFont="1" applyFill="1" applyBorder="1" applyAlignment="1">
      <alignment horizontal="center" vertical="center" wrapText="1"/>
    </xf>
    <xf numFmtId="166" fontId="0" fillId="0" borderId="1" xfId="7" applyNumberFormat="1" applyFont="1" applyFill="1" applyBorder="1" applyAlignment="1">
      <alignment horizontal="center" vertical="center"/>
    </xf>
    <xf numFmtId="0" fontId="9" fillId="2" borderId="1" xfId="0" applyFont="1" applyFill="1" applyBorder="1" applyAlignment="1">
      <alignment horizontal="center"/>
    </xf>
    <xf numFmtId="0" fontId="0" fillId="18" borderId="1" xfId="0" applyFill="1" applyBorder="1" applyAlignment="1">
      <alignment horizontal="center" vertical="center" wrapText="1"/>
    </xf>
    <xf numFmtId="0" fontId="19" fillId="18" borderId="1" xfId="0" applyFont="1" applyFill="1" applyBorder="1" applyAlignment="1">
      <alignment horizontal="center" vertical="center" wrapText="1"/>
    </xf>
    <xf numFmtId="9" fontId="38" fillId="0" borderId="4" xfId="0" applyNumberFormat="1" applyFont="1" applyBorder="1" applyAlignment="1">
      <alignment horizontal="center" vertical="center" wrapText="1"/>
    </xf>
    <xf numFmtId="9" fontId="7" fillId="0" borderId="4" xfId="7" applyFont="1" applyBorder="1" applyAlignment="1">
      <alignment horizontal="center" vertical="center" wrapText="1"/>
    </xf>
    <xf numFmtId="164" fontId="44" fillId="2" borderId="19" xfId="0" applyNumberFormat="1" applyFont="1" applyFill="1" applyBorder="1" applyAlignment="1">
      <alignment horizontal="center" vertical="center"/>
    </xf>
    <xf numFmtId="0" fontId="7" fillId="0" borderId="0" xfId="0" applyFont="1" applyAlignment="1">
      <alignment horizontal="center" vertical="center" wrapText="1"/>
    </xf>
    <xf numFmtId="14" fontId="7" fillId="0" borderId="0" xfId="0" applyNumberFormat="1" applyFont="1" applyAlignment="1">
      <alignment horizontal="center" vertical="center"/>
    </xf>
    <xf numFmtId="0" fontId="7" fillId="0" borderId="0" xfId="0" applyFont="1" applyAlignment="1">
      <alignment horizontal="center" vertical="center"/>
    </xf>
    <xf numFmtId="0" fontId="7" fillId="0" borderId="13" xfId="0" applyFont="1" applyBorder="1" applyAlignment="1">
      <alignment horizontal="center" vertical="center" wrapText="1"/>
    </xf>
    <xf numFmtId="9" fontId="44" fillId="0" borderId="1" xfId="7" applyFont="1" applyBorder="1" applyAlignment="1">
      <alignment horizontal="center" vertical="center" wrapText="1"/>
    </xf>
    <xf numFmtId="164" fontId="44" fillId="2" borderId="20" xfId="0" applyNumberFormat="1"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1" xfId="0" applyFont="1" applyFill="1" applyBorder="1"/>
    <xf numFmtId="0" fontId="7" fillId="0" borderId="2" xfId="0" applyFont="1" applyBorder="1" applyAlignment="1">
      <alignment horizontal="center"/>
    </xf>
    <xf numFmtId="0" fontId="7" fillId="2" borderId="0" xfId="0" applyFont="1" applyFill="1" applyAlignment="1">
      <alignment horizontal="center" vertical="center" wrapText="1"/>
    </xf>
    <xf numFmtId="9" fontId="46" fillId="0" borderId="4" xfId="7" applyFont="1" applyBorder="1" applyAlignment="1">
      <alignment horizontal="center" vertical="center" wrapText="1"/>
    </xf>
    <xf numFmtId="0" fontId="7" fillId="0" borderId="12" xfId="0" applyFont="1" applyBorder="1" applyAlignment="1">
      <alignment horizontal="center" vertical="center"/>
    </xf>
    <xf numFmtId="0" fontId="7" fillId="0" borderId="18" xfId="0" applyFont="1" applyBorder="1" applyAlignment="1">
      <alignment horizontal="center" vertical="center"/>
    </xf>
    <xf numFmtId="0" fontId="7" fillId="0" borderId="18" xfId="0" applyFont="1" applyBorder="1" applyAlignment="1">
      <alignment horizontal="center"/>
    </xf>
    <xf numFmtId="0" fontId="7" fillId="0" borderId="18" xfId="0" applyFont="1" applyBorder="1"/>
    <xf numFmtId="9" fontId="48" fillId="2" borderId="1" xfId="7" applyFont="1" applyFill="1" applyBorder="1" applyAlignment="1">
      <alignment horizontal="center" vertical="center" wrapText="1"/>
    </xf>
    <xf numFmtId="164" fontId="0" fillId="2" borderId="1" xfId="0" applyNumberFormat="1" applyFill="1" applyBorder="1" applyAlignment="1">
      <alignment horizontal="center" vertical="center"/>
    </xf>
    <xf numFmtId="10" fontId="50" fillId="0" borderId="2" xfId="7" applyNumberFormat="1" applyFont="1" applyFill="1" applyBorder="1" applyAlignment="1">
      <alignment horizontal="center" vertical="center" wrapText="1"/>
    </xf>
    <xf numFmtId="10" fontId="50" fillId="0" borderId="1" xfId="7" applyNumberFormat="1" applyFont="1" applyFill="1" applyBorder="1" applyAlignment="1">
      <alignment horizontal="center" vertical="center" wrapText="1"/>
    </xf>
    <xf numFmtId="10" fontId="48" fillId="0" borderId="1" xfId="7" applyNumberFormat="1" applyFont="1" applyFill="1" applyBorder="1" applyAlignment="1">
      <alignment horizontal="center" vertical="center" wrapText="1"/>
    </xf>
    <xf numFmtId="9" fontId="48" fillId="0" borderId="2" xfId="7" applyFont="1" applyFill="1" applyBorder="1" applyAlignment="1">
      <alignment horizontal="center" vertical="center" wrapText="1"/>
    </xf>
    <xf numFmtId="9" fontId="48" fillId="0" borderId="1" xfId="7" applyFont="1" applyFill="1" applyBorder="1" applyAlignment="1">
      <alignment horizontal="center" vertical="center" wrapText="1"/>
    </xf>
    <xf numFmtId="9" fontId="51" fillId="0" borderId="1" xfId="7" applyFont="1" applyFill="1" applyBorder="1" applyAlignment="1">
      <alignment horizontal="center" vertical="center" wrapText="1"/>
    </xf>
    <xf numFmtId="166" fontId="49" fillId="0" borderId="1" xfId="7" applyNumberFormat="1" applyFont="1" applyFill="1" applyBorder="1" applyAlignment="1">
      <alignment horizontal="center" vertical="center" wrapText="1"/>
    </xf>
    <xf numFmtId="166" fontId="48" fillId="0" borderId="2" xfId="7" applyNumberFormat="1" applyFont="1" applyFill="1" applyBorder="1" applyAlignment="1">
      <alignment horizontal="center" vertical="center" wrapText="1"/>
    </xf>
    <xf numFmtId="166" fontId="48" fillId="0" borderId="1" xfId="7" applyNumberFormat="1" applyFont="1" applyFill="1" applyBorder="1" applyAlignment="1">
      <alignment horizontal="center" vertical="center" wrapText="1"/>
    </xf>
    <xf numFmtId="3" fontId="48" fillId="0" borderId="1" xfId="0" applyNumberFormat="1" applyFont="1" applyBorder="1" applyAlignment="1">
      <alignment horizontal="center" vertical="center" wrapText="1"/>
    </xf>
    <xf numFmtId="9" fontId="48" fillId="0" borderId="1" xfId="0" applyNumberFormat="1" applyFont="1" applyBorder="1" applyAlignment="1">
      <alignment horizontal="center" vertical="center"/>
    </xf>
    <xf numFmtId="0" fontId="48" fillId="0" borderId="1" xfId="0" applyFont="1" applyBorder="1" applyAlignment="1">
      <alignment horizontal="center" vertical="center"/>
    </xf>
    <xf numFmtId="9" fontId="48" fillId="2" borderId="1" xfId="7" applyFont="1" applyFill="1" applyBorder="1" applyAlignment="1">
      <alignment horizontal="center" vertical="center"/>
    </xf>
    <xf numFmtId="164" fontId="7" fillId="2" borderId="1" xfId="0" applyNumberFormat="1" applyFont="1" applyFill="1" applyBorder="1" applyAlignment="1">
      <alignment vertical="center"/>
    </xf>
    <xf numFmtId="10" fontId="7" fillId="0" borderId="1" xfId="0" applyNumberFormat="1" applyFont="1" applyBorder="1" applyAlignment="1">
      <alignment vertical="center"/>
    </xf>
    <xf numFmtId="165" fontId="7" fillId="0" borderId="1" xfId="0" applyNumberFormat="1" applyFont="1" applyBorder="1" applyAlignment="1">
      <alignment horizontal="center" vertical="center"/>
    </xf>
    <xf numFmtId="10" fontId="7" fillId="0" borderId="1" xfId="7" applyNumberFormat="1" applyFont="1" applyBorder="1" applyAlignment="1">
      <alignment horizontal="center" vertical="center"/>
    </xf>
    <xf numFmtId="10" fontId="44" fillId="0" borderId="1" xfId="0" applyNumberFormat="1" applyFont="1" applyBorder="1" applyAlignment="1">
      <alignment horizontal="center" vertical="center"/>
    </xf>
    <xf numFmtId="3" fontId="38" fillId="0" borderId="1" xfId="0" applyNumberFormat="1" applyFont="1" applyBorder="1" applyAlignment="1">
      <alignment horizontal="center" vertical="center" wrapText="1"/>
    </xf>
    <xf numFmtId="0" fontId="26" fillId="13" borderId="1" xfId="0" applyFont="1" applyFill="1" applyBorder="1" applyAlignment="1">
      <alignment horizontal="center" vertical="center" wrapText="1"/>
    </xf>
    <xf numFmtId="0" fontId="0" fillId="13" borderId="1" xfId="0" applyFill="1" applyBorder="1" applyAlignment="1">
      <alignment horizontal="center" vertical="center"/>
    </xf>
    <xf numFmtId="0" fontId="0" fillId="13" borderId="2" xfId="0" applyFill="1" applyBorder="1" applyAlignment="1">
      <alignment horizontal="center" vertical="center"/>
    </xf>
    <xf numFmtId="3" fontId="38" fillId="13" borderId="1" xfId="0" applyNumberFormat="1" applyFont="1" applyFill="1" applyBorder="1" applyAlignment="1">
      <alignment horizontal="center" vertical="center" wrapText="1"/>
    </xf>
    <xf numFmtId="0" fontId="38" fillId="13" borderId="4" xfId="0" applyFont="1" applyFill="1" applyBorder="1" applyAlignment="1">
      <alignment horizontal="center" vertical="center" wrapText="1"/>
    </xf>
    <xf numFmtId="0" fontId="5" fillId="13" borderId="1" xfId="0" applyFont="1" applyFill="1" applyBorder="1" applyAlignment="1">
      <alignment horizontal="center" vertical="center" wrapText="1"/>
    </xf>
    <xf numFmtId="3" fontId="26" fillId="0" borderId="2" xfId="0" applyNumberFormat="1" applyFont="1" applyBorder="1" applyAlignment="1">
      <alignment horizontal="center" vertical="center" wrapText="1"/>
    </xf>
    <xf numFmtId="9" fontId="26" fillId="0" borderId="1" xfId="7" applyFont="1" applyFill="1" applyBorder="1" applyAlignment="1">
      <alignment horizontal="center" vertical="center" wrapText="1"/>
    </xf>
    <xf numFmtId="166" fontId="26" fillId="0" borderId="1" xfId="7" applyNumberFormat="1" applyFont="1" applyFill="1" applyBorder="1" applyAlignment="1">
      <alignment horizontal="center" vertical="center" wrapText="1"/>
    </xf>
    <xf numFmtId="10" fontId="26" fillId="0" borderId="1" xfId="7" applyNumberFormat="1" applyFont="1" applyFill="1" applyBorder="1" applyAlignment="1">
      <alignment horizontal="center" vertical="center" wrapText="1"/>
    </xf>
    <xf numFmtId="167" fontId="26" fillId="0" borderId="2" xfId="0" applyNumberFormat="1" applyFont="1" applyBorder="1" applyAlignment="1">
      <alignment horizontal="center" vertical="center" wrapText="1"/>
    </xf>
    <xf numFmtId="3" fontId="26" fillId="0" borderId="1" xfId="0" applyNumberFormat="1" applyFont="1" applyBorder="1" applyAlignment="1">
      <alignment horizontal="center" vertical="center" wrapText="1"/>
    </xf>
    <xf numFmtId="4" fontId="26" fillId="0" borderId="2" xfId="0" applyNumberFormat="1" applyFont="1" applyBorder="1" applyAlignment="1">
      <alignment horizontal="center" vertical="center" wrapText="1"/>
    </xf>
    <xf numFmtId="0" fontId="38" fillId="0" borderId="21" xfId="0" applyFont="1" applyBorder="1" applyAlignment="1">
      <alignment horizontal="center" vertical="center" wrapText="1"/>
    </xf>
    <xf numFmtId="0" fontId="38" fillId="17" borderId="1" xfId="0" applyFont="1" applyFill="1" applyBorder="1" applyAlignment="1">
      <alignment horizontal="center" vertical="center" wrapText="1"/>
    </xf>
    <xf numFmtId="2" fontId="0" fillId="17" borderId="1" xfId="0" applyNumberFormat="1" applyFill="1" applyBorder="1" applyAlignment="1">
      <alignment horizontal="center" vertical="center"/>
    </xf>
    <xf numFmtId="2" fontId="26" fillId="0" borderId="2" xfId="0" applyNumberFormat="1" applyFont="1" applyBorder="1" applyAlignment="1">
      <alignment horizontal="center" vertical="center" wrapText="1"/>
    </xf>
    <xf numFmtId="9" fontId="0" fillId="0" borderId="1" xfId="0" applyNumberFormat="1" applyBorder="1" applyAlignment="1">
      <alignment horizontal="center" vertical="center"/>
    </xf>
    <xf numFmtId="0" fontId="26" fillId="0" borderId="2" xfId="0" applyFont="1" applyBorder="1" applyAlignment="1">
      <alignment horizontal="center" vertical="center"/>
    </xf>
    <xf numFmtId="0" fontId="38" fillId="0" borderId="1" xfId="0" applyFont="1" applyBorder="1" applyAlignment="1">
      <alignment horizontal="center" vertical="center" wrapText="1"/>
    </xf>
    <xf numFmtId="0" fontId="26" fillId="0" borderId="1" xfId="0" applyFont="1" applyBorder="1" applyAlignment="1">
      <alignment horizontal="center" vertical="center"/>
    </xf>
    <xf numFmtId="0" fontId="23" fillId="0" borderId="1" xfId="1" applyFont="1" applyBorder="1" applyAlignment="1">
      <alignment horizontal="left" vertical="center"/>
    </xf>
    <xf numFmtId="0" fontId="52" fillId="0" borderId="5" xfId="0" applyFont="1" applyBorder="1" applyAlignment="1">
      <alignment horizontal="center" vertical="center" wrapText="1"/>
    </xf>
    <xf numFmtId="0" fontId="53" fillId="0" borderId="12" xfId="1" applyFont="1" applyBorder="1" applyAlignment="1">
      <alignment horizontal="left" vertical="center"/>
    </xf>
    <xf numFmtId="0" fontId="26" fillId="0" borderId="4" xfId="0" applyFont="1" applyBorder="1" applyAlignment="1">
      <alignment horizontal="center" vertical="center" wrapText="1"/>
    </xf>
    <xf numFmtId="0" fontId="26" fillId="0" borderId="4" xfId="0" applyFont="1" applyBorder="1" applyAlignment="1">
      <alignment horizontal="center" vertical="center"/>
    </xf>
    <xf numFmtId="3" fontId="38" fillId="0" borderId="22" xfId="0" applyNumberFormat="1" applyFont="1" applyBorder="1" applyAlignment="1">
      <alignment horizontal="center" vertical="center" wrapText="1"/>
    </xf>
    <xf numFmtId="3" fontId="38" fillId="0" borderId="34" xfId="0" applyNumberFormat="1" applyFont="1" applyBorder="1" applyAlignment="1">
      <alignment horizontal="center" vertical="center" wrapText="1"/>
    </xf>
    <xf numFmtId="0" fontId="26" fillId="0" borderId="1" xfId="0" quotePrefix="1" applyFont="1" applyBorder="1" applyAlignment="1">
      <alignment horizontal="center" vertical="center"/>
    </xf>
    <xf numFmtId="0" fontId="26" fillId="0" borderId="0" xfId="0" applyFont="1"/>
    <xf numFmtId="0" fontId="7" fillId="2" borderId="11" xfId="0" applyFont="1" applyFill="1" applyBorder="1" applyAlignment="1">
      <alignment horizontal="center" vertical="center" wrapText="1"/>
    </xf>
    <xf numFmtId="3" fontId="7" fillId="2" borderId="13" xfId="0" applyNumberFormat="1" applyFont="1" applyFill="1" applyBorder="1" applyAlignment="1">
      <alignment horizontal="center" vertical="center" wrapText="1"/>
    </xf>
    <xf numFmtId="0" fontId="7" fillId="13" borderId="2" xfId="0" applyFont="1" applyFill="1" applyBorder="1" applyAlignment="1">
      <alignment horizontal="left" vertical="center" wrapText="1"/>
    </xf>
    <xf numFmtId="0" fontId="7" fillId="2" borderId="13" xfId="0" applyFont="1" applyFill="1" applyBorder="1" applyAlignment="1">
      <alignment horizontal="center" vertical="center"/>
    </xf>
    <xf numFmtId="0" fontId="7" fillId="13" borderId="2" xfId="0" applyFont="1" applyFill="1" applyBorder="1"/>
    <xf numFmtId="0" fontId="0" fillId="2" borderId="2" xfId="0" applyFill="1" applyBorder="1" applyAlignment="1">
      <alignment vertical="center"/>
    </xf>
    <xf numFmtId="164" fontId="44" fillId="2" borderId="1" xfId="0" applyNumberFormat="1" applyFont="1" applyFill="1" applyBorder="1" applyAlignment="1">
      <alignment horizontal="center" vertical="center"/>
    </xf>
    <xf numFmtId="0" fontId="38" fillId="2" borderId="1" xfId="0" applyFont="1" applyFill="1" applyBorder="1" applyAlignment="1">
      <alignment horizontal="center" vertical="center" wrapText="1"/>
    </xf>
    <xf numFmtId="3" fontId="26" fillId="19" borderId="2" xfId="0" applyNumberFormat="1" applyFont="1" applyFill="1" applyBorder="1" applyAlignment="1">
      <alignment horizontal="center" vertical="center" wrapText="1"/>
    </xf>
    <xf numFmtId="0" fontId="27" fillId="19" borderId="4" xfId="0" applyFont="1" applyFill="1" applyBorder="1" applyAlignment="1">
      <alignment horizontal="center" vertical="center" wrapText="1"/>
    </xf>
    <xf numFmtId="0" fontId="7" fillId="2" borderId="1" xfId="0" applyFont="1" applyFill="1" applyBorder="1" applyAlignment="1">
      <alignment vertical="center" wrapText="1"/>
    </xf>
    <xf numFmtId="0" fontId="7" fillId="2" borderId="1" xfId="0" applyFont="1" applyFill="1" applyBorder="1" applyAlignment="1">
      <alignment vertical="center"/>
    </xf>
    <xf numFmtId="0" fontId="38" fillId="2" borderId="1" xfId="0" applyFont="1" applyFill="1" applyBorder="1" applyAlignment="1">
      <alignment vertical="center" wrapText="1"/>
    </xf>
    <xf numFmtId="3" fontId="38" fillId="19" borderId="18" xfId="0" applyNumberFormat="1" applyFont="1" applyFill="1" applyBorder="1" applyAlignment="1">
      <alignment horizontal="center" vertical="center" wrapText="1"/>
    </xf>
    <xf numFmtId="0" fontId="0" fillId="19" borderId="4" xfId="0" applyFill="1" applyBorder="1" applyAlignment="1">
      <alignment horizontal="center" vertical="center"/>
    </xf>
    <xf numFmtId="0" fontId="0" fillId="9" borderId="4" xfId="0" applyFill="1" applyBorder="1" applyAlignment="1">
      <alignment horizontal="center" vertical="center"/>
    </xf>
    <xf numFmtId="2" fontId="0" fillId="9" borderId="4" xfId="0" applyNumberFormat="1" applyFill="1" applyBorder="1" applyAlignment="1">
      <alignment horizontal="center" vertical="center"/>
    </xf>
    <xf numFmtId="0" fontId="0" fillId="9" borderId="1" xfId="0" applyFill="1" applyBorder="1" applyAlignment="1">
      <alignment horizontal="center" vertical="center"/>
    </xf>
    <xf numFmtId="0" fontId="38" fillId="9" borderId="4" xfId="0" applyFont="1" applyFill="1" applyBorder="1" applyAlignment="1">
      <alignment horizontal="center" vertical="center" wrapText="1"/>
    </xf>
    <xf numFmtId="0" fontId="7" fillId="9" borderId="4" xfId="0" applyFont="1" applyFill="1" applyBorder="1" applyAlignment="1">
      <alignment horizontal="center" vertical="center"/>
    </xf>
    <xf numFmtId="0" fontId="7" fillId="9" borderId="1" xfId="0" applyFont="1" applyFill="1" applyBorder="1" applyAlignment="1">
      <alignment horizontal="center" vertical="center"/>
    </xf>
    <xf numFmtId="164" fontId="38" fillId="2" borderId="1" xfId="0" applyNumberFormat="1" applyFont="1" applyFill="1" applyBorder="1" applyAlignment="1">
      <alignment horizontal="center" vertical="center"/>
    </xf>
    <xf numFmtId="3" fontId="38" fillId="2" borderId="1" xfId="0" applyNumberFormat="1" applyFont="1" applyFill="1" applyBorder="1" applyAlignment="1">
      <alignment horizontal="center" vertical="center" wrapText="1"/>
    </xf>
    <xf numFmtId="9" fontId="44" fillId="2" borderId="19" xfId="7" applyFont="1" applyFill="1" applyBorder="1" applyAlignment="1">
      <alignment horizontal="center" vertical="center" wrapText="1"/>
    </xf>
    <xf numFmtId="3" fontId="26" fillId="9" borderId="2" xfId="0" applyNumberFormat="1" applyFont="1" applyFill="1" applyBorder="1" applyAlignment="1">
      <alignment horizontal="center" vertical="center" wrapText="1"/>
    </xf>
    <xf numFmtId="9" fontId="38" fillId="2" borderId="1" xfId="7" applyFont="1" applyFill="1" applyBorder="1" applyAlignment="1">
      <alignment horizontal="center" vertical="center" wrapText="1"/>
    </xf>
    <xf numFmtId="9" fontId="44" fillId="2" borderId="20" xfId="7" applyFont="1" applyFill="1" applyBorder="1" applyAlignment="1">
      <alignment horizontal="center" vertical="center"/>
    </xf>
    <xf numFmtId="9" fontId="44" fillId="2" borderId="1" xfId="7" applyFont="1" applyFill="1" applyBorder="1" applyAlignment="1">
      <alignment horizontal="center" vertical="center" wrapText="1"/>
    </xf>
    <xf numFmtId="9" fontId="7" fillId="2" borderId="1" xfId="7" applyFont="1" applyFill="1" applyBorder="1" applyAlignment="1">
      <alignment horizontal="center" vertical="center"/>
    </xf>
    <xf numFmtId="9" fontId="7" fillId="2" borderId="1" xfId="7" applyFont="1" applyFill="1" applyBorder="1" applyAlignment="1">
      <alignment horizontal="center" vertical="center" wrapText="1"/>
    </xf>
    <xf numFmtId="9" fontId="44" fillId="2" borderId="1" xfId="7" applyFont="1" applyFill="1" applyBorder="1" applyAlignment="1">
      <alignment horizontal="center" vertical="center"/>
    </xf>
    <xf numFmtId="0" fontId="38" fillId="0" borderId="1" xfId="0" applyFont="1" applyBorder="1" applyAlignment="1">
      <alignment horizontal="left" vertical="center" wrapText="1"/>
    </xf>
    <xf numFmtId="3" fontId="38" fillId="13" borderId="4" xfId="0" applyNumberFormat="1" applyFont="1" applyFill="1" applyBorder="1" applyAlignment="1">
      <alignment horizontal="center" vertical="center" wrapText="1"/>
    </xf>
    <xf numFmtId="3" fontId="38" fillId="0" borderId="4" xfId="0" applyNumberFormat="1" applyFont="1" applyBorder="1" applyAlignment="1">
      <alignment horizontal="center" vertical="center" wrapText="1"/>
    </xf>
    <xf numFmtId="3" fontId="38" fillId="9" borderId="4" xfId="0" applyNumberFormat="1" applyFont="1" applyFill="1" applyBorder="1" applyAlignment="1">
      <alignment horizontal="center" vertical="center" wrapText="1"/>
    </xf>
    <xf numFmtId="167" fontId="38" fillId="0" borderId="4" xfId="0" applyNumberFormat="1" applyFont="1" applyBorder="1" applyAlignment="1">
      <alignment horizontal="center" vertical="center" wrapText="1"/>
    </xf>
    <xf numFmtId="0" fontId="38" fillId="2" borderId="4" xfId="0" applyFont="1" applyFill="1" applyBorder="1" applyAlignment="1">
      <alignment horizontal="center" vertical="center" wrapText="1"/>
    </xf>
    <xf numFmtId="0" fontId="38" fillId="0" borderId="1" xfId="0" applyFont="1" applyBorder="1" applyAlignment="1">
      <alignment horizontal="center" vertical="center"/>
    </xf>
    <xf numFmtId="0" fontId="38" fillId="13" borderId="4" xfId="0" applyFont="1" applyFill="1" applyBorder="1" applyAlignment="1">
      <alignment horizontal="center" vertical="center"/>
    </xf>
    <xf numFmtId="0" fontId="38" fillId="0" borderId="4" xfId="0" applyFont="1" applyBorder="1" applyAlignment="1">
      <alignment horizontal="center" vertical="center"/>
    </xf>
    <xf numFmtId="0" fontId="38" fillId="9" borderId="4" xfId="0" applyFont="1" applyFill="1" applyBorder="1" applyAlignment="1">
      <alignment horizontal="center" vertical="center"/>
    </xf>
    <xf numFmtId="0" fontId="38" fillId="2" borderId="1" xfId="0" applyFont="1" applyFill="1" applyBorder="1" applyAlignment="1">
      <alignment horizontal="center" vertical="center"/>
    </xf>
    <xf numFmtId="0" fontId="38" fillId="2" borderId="4" xfId="0" applyFont="1" applyFill="1" applyBorder="1" applyAlignment="1">
      <alignment horizontal="center" vertical="center"/>
    </xf>
    <xf numFmtId="3" fontId="38" fillId="9" borderId="4" xfId="0" applyNumberFormat="1" applyFont="1" applyFill="1" applyBorder="1" applyAlignment="1">
      <alignment horizontal="center" vertical="center"/>
    </xf>
    <xf numFmtId="0" fontId="38" fillId="13" borderId="1" xfId="0" applyFont="1" applyFill="1" applyBorder="1" applyAlignment="1">
      <alignment horizontal="center" vertical="center"/>
    </xf>
    <xf numFmtId="0" fontId="38" fillId="9" borderId="1" xfId="0" applyFont="1" applyFill="1" applyBorder="1" applyAlignment="1">
      <alignment horizontal="center" vertical="center"/>
    </xf>
    <xf numFmtId="0" fontId="26" fillId="0" borderId="2" xfId="0" applyFont="1" applyBorder="1" applyAlignment="1">
      <alignment horizontal="center" vertical="center" wrapText="1"/>
    </xf>
    <xf numFmtId="0" fontId="26" fillId="13" borderId="1" xfId="0" applyFont="1" applyFill="1" applyBorder="1" applyAlignment="1">
      <alignment horizontal="center" vertical="center"/>
    </xf>
    <xf numFmtId="3" fontId="38" fillId="0" borderId="21" xfId="0" applyNumberFormat="1" applyFont="1" applyBorder="1" applyAlignment="1">
      <alignment horizontal="center" vertical="center" wrapText="1"/>
    </xf>
    <xf numFmtId="3" fontId="38" fillId="17" borderId="1" xfId="0" applyNumberFormat="1" applyFont="1" applyFill="1" applyBorder="1" applyAlignment="1">
      <alignment horizontal="center" vertical="center" wrapText="1"/>
    </xf>
    <xf numFmtId="3" fontId="38" fillId="19" borderId="0" xfId="0" applyNumberFormat="1" applyFont="1" applyFill="1" applyAlignment="1">
      <alignment horizontal="center" vertical="center" wrapText="1"/>
    </xf>
    <xf numFmtId="3" fontId="26" fillId="13" borderId="1" xfId="0" applyNumberFormat="1" applyFont="1" applyFill="1" applyBorder="1" applyAlignment="1">
      <alignment horizontal="center" vertical="center" wrapText="1"/>
    </xf>
    <xf numFmtId="3" fontId="26" fillId="17" borderId="1" xfId="0" applyNumberFormat="1" applyFont="1" applyFill="1" applyBorder="1" applyAlignment="1">
      <alignment horizontal="center" vertical="center" wrapText="1"/>
    </xf>
    <xf numFmtId="3" fontId="26" fillId="19" borderId="4" xfId="0" applyNumberFormat="1" applyFont="1" applyFill="1" applyBorder="1" applyAlignment="1">
      <alignment horizontal="center" vertical="center" wrapText="1"/>
    </xf>
    <xf numFmtId="168" fontId="38" fillId="17" borderId="1" xfId="0" applyNumberFormat="1" applyFont="1" applyFill="1" applyBorder="1" applyAlignment="1">
      <alignment horizontal="center" vertical="center" wrapText="1"/>
    </xf>
    <xf numFmtId="0" fontId="38" fillId="19" borderId="4" xfId="0" applyFont="1" applyFill="1" applyBorder="1" applyAlignment="1">
      <alignment horizontal="center" vertical="center" wrapText="1"/>
    </xf>
    <xf numFmtId="0" fontId="26" fillId="13" borderId="2" xfId="0" applyFont="1" applyFill="1" applyBorder="1" applyAlignment="1">
      <alignment horizontal="center" vertical="center"/>
    </xf>
    <xf numFmtId="0" fontId="26" fillId="17" borderId="1" xfId="0" applyFont="1" applyFill="1" applyBorder="1" applyAlignment="1">
      <alignment horizontal="center" vertical="center"/>
    </xf>
    <xf numFmtId="9" fontId="26" fillId="0" borderId="1" xfId="7" applyFont="1" applyFill="1" applyBorder="1" applyAlignment="1">
      <alignment horizontal="center" vertical="center"/>
    </xf>
    <xf numFmtId="0" fontId="45" fillId="0" borderId="15" xfId="0" applyFont="1" applyBorder="1" applyAlignment="1">
      <alignment horizontal="center" vertical="center" wrapText="1"/>
    </xf>
    <xf numFmtId="0" fontId="47" fillId="2" borderId="1" xfId="0" applyFont="1" applyFill="1" applyBorder="1" applyAlignment="1">
      <alignment horizontal="center" vertical="center"/>
    </xf>
    <xf numFmtId="0" fontId="0" fillId="0" borderId="0" xfId="0" applyAlignment="1">
      <alignment horizontal="center" vertical="center"/>
    </xf>
    <xf numFmtId="0" fontId="33" fillId="14" borderId="53" xfId="0" applyFont="1" applyFill="1" applyBorder="1" applyAlignment="1">
      <alignment vertical="center" wrapText="1"/>
    </xf>
    <xf numFmtId="0" fontId="33" fillId="14" borderId="21" xfId="0" applyFont="1" applyFill="1" applyBorder="1" applyAlignment="1">
      <alignment vertical="center" wrapText="1"/>
    </xf>
    <xf numFmtId="0" fontId="28" fillId="0" borderId="1" xfId="0" applyFont="1" applyBorder="1" applyAlignment="1">
      <alignment horizontal="center" vertical="center"/>
    </xf>
    <xf numFmtId="0" fontId="33" fillId="14" borderId="1" xfId="0" applyFont="1" applyFill="1" applyBorder="1" applyAlignment="1">
      <alignment horizontal="center" vertical="center" wrapText="1"/>
    </xf>
    <xf numFmtId="3" fontId="0" fillId="0" borderId="0" xfId="0" applyNumberFormat="1"/>
    <xf numFmtId="0" fontId="28" fillId="0" borderId="0" xfId="0" applyFont="1" applyAlignment="1">
      <alignment horizontal="center" vertical="center" wrapText="1"/>
    </xf>
    <xf numFmtId="9" fontId="28" fillId="0" borderId="2" xfId="7" applyFont="1" applyBorder="1" applyAlignment="1">
      <alignment horizontal="center" vertical="center" wrapText="1"/>
    </xf>
    <xf numFmtId="3" fontId="26" fillId="20" borderId="2" xfId="0" applyNumberFormat="1" applyFont="1" applyFill="1" applyBorder="1" applyAlignment="1">
      <alignment horizontal="center" vertical="center" wrapText="1"/>
    </xf>
    <xf numFmtId="3" fontId="38" fillId="20" borderId="1" xfId="0" applyNumberFormat="1" applyFont="1" applyFill="1" applyBorder="1" applyAlignment="1">
      <alignment horizontal="center" vertical="center" wrapText="1"/>
    </xf>
    <xf numFmtId="3" fontId="26" fillId="20" borderId="3" xfId="0" applyNumberFormat="1" applyFont="1" applyFill="1" applyBorder="1" applyAlignment="1">
      <alignment horizontal="center" vertical="center" wrapText="1"/>
    </xf>
    <xf numFmtId="0" fontId="38" fillId="20" borderId="3" xfId="0" applyFont="1" applyFill="1" applyBorder="1" applyAlignment="1">
      <alignment horizontal="center" vertical="center" wrapText="1"/>
    </xf>
    <xf numFmtId="0" fontId="27" fillId="20" borderId="3" xfId="0" applyFont="1" applyFill="1" applyBorder="1" applyAlignment="1">
      <alignment horizontal="center" vertical="center" wrapText="1"/>
    </xf>
    <xf numFmtId="0" fontId="0" fillId="20" borderId="3" xfId="0" applyFill="1" applyBorder="1" applyAlignment="1">
      <alignment horizontal="center" vertical="center"/>
    </xf>
    <xf numFmtId="0" fontId="0" fillId="20" borderId="2" xfId="0" applyFill="1" applyBorder="1" applyAlignment="1">
      <alignment horizontal="center" vertical="center"/>
    </xf>
    <xf numFmtId="168" fontId="0" fillId="20" borderId="3" xfId="0" applyNumberFormat="1" applyFill="1" applyBorder="1" applyAlignment="1">
      <alignment horizontal="center" vertical="center"/>
    </xf>
    <xf numFmtId="1" fontId="0" fillId="20" borderId="3" xfId="0" applyNumberFormat="1" applyFill="1" applyBorder="1" applyAlignment="1">
      <alignment horizontal="center" vertical="center"/>
    </xf>
    <xf numFmtId="0" fontId="38" fillId="20" borderId="4" xfId="0" applyFont="1" applyFill="1" applyBorder="1" applyAlignment="1">
      <alignment horizontal="center" vertical="center" wrapText="1"/>
    </xf>
    <xf numFmtId="3" fontId="7" fillId="20" borderId="4" xfId="0" applyNumberFormat="1" applyFont="1" applyFill="1" applyBorder="1" applyAlignment="1">
      <alignment horizontal="center" vertical="center" wrapText="1"/>
    </xf>
    <xf numFmtId="0" fontId="27" fillId="20" borderId="4" xfId="0" applyFont="1" applyFill="1" applyBorder="1" applyAlignment="1">
      <alignment horizontal="center" vertical="center" wrapText="1"/>
    </xf>
    <xf numFmtId="0" fontId="7" fillId="20" borderId="4" xfId="0" applyFont="1" applyFill="1" applyBorder="1" applyAlignment="1">
      <alignment horizontal="center" vertical="center"/>
    </xf>
    <xf numFmtId="9" fontId="38" fillId="13" borderId="18" xfId="7" applyFont="1" applyFill="1" applyBorder="1" applyAlignment="1">
      <alignment horizontal="center" vertical="center"/>
    </xf>
    <xf numFmtId="3" fontId="26" fillId="20" borderId="3" xfId="0" applyNumberFormat="1" applyFont="1" applyFill="1" applyBorder="1" applyAlignment="1">
      <alignment horizontal="center" vertical="center"/>
    </xf>
    <xf numFmtId="3" fontId="38" fillId="20" borderId="18" xfId="0" applyNumberFormat="1" applyFont="1" applyFill="1" applyBorder="1" applyAlignment="1">
      <alignment horizontal="center" vertical="center" wrapText="1"/>
    </xf>
    <xf numFmtId="3" fontId="5" fillId="21" borderId="1" xfId="0" applyNumberFormat="1" applyFont="1" applyFill="1" applyBorder="1" applyAlignment="1">
      <alignment horizontal="center" vertical="center" wrapText="1"/>
    </xf>
    <xf numFmtId="166" fontId="26" fillId="0" borderId="4" xfId="7" applyNumberFormat="1" applyFont="1" applyFill="1" applyBorder="1" applyAlignment="1">
      <alignment horizontal="center" vertical="center" wrapText="1"/>
    </xf>
    <xf numFmtId="10" fontId="48" fillId="0" borderId="4" xfId="7" applyNumberFormat="1" applyFont="1" applyFill="1" applyBorder="1" applyAlignment="1">
      <alignment horizontal="center" vertical="center" wrapText="1"/>
    </xf>
    <xf numFmtId="9" fontId="51" fillId="0" borderId="4" xfId="7" applyFont="1" applyFill="1" applyBorder="1" applyAlignment="1">
      <alignment horizontal="center" vertical="center" wrapText="1"/>
    </xf>
    <xf numFmtId="9" fontId="0" fillId="0" borderId="4" xfId="0" applyNumberFormat="1" applyBorder="1" applyAlignment="1">
      <alignment horizontal="center" vertical="center"/>
    </xf>
    <xf numFmtId="9" fontId="48" fillId="0" borderId="4" xfId="7" applyFont="1" applyFill="1" applyBorder="1" applyAlignment="1">
      <alignment horizontal="center" vertical="center" wrapText="1"/>
    </xf>
    <xf numFmtId="9" fontId="48" fillId="0" borderId="4" xfId="0" applyNumberFormat="1" applyFont="1" applyBorder="1" applyAlignment="1">
      <alignment horizontal="center" vertical="center"/>
    </xf>
    <xf numFmtId="166" fontId="48" fillId="0" borderId="4" xfId="7" applyNumberFormat="1" applyFont="1" applyFill="1" applyBorder="1" applyAlignment="1">
      <alignment horizontal="center" vertical="center" wrapText="1"/>
    </xf>
    <xf numFmtId="10" fontId="0" fillId="0" borderId="1" xfId="0" applyNumberFormat="1" applyBorder="1" applyAlignment="1">
      <alignment horizontal="center" vertical="center"/>
    </xf>
    <xf numFmtId="165" fontId="0" fillId="13" borderId="1" xfId="0" applyNumberFormat="1" applyFill="1" applyBorder="1" applyAlignment="1">
      <alignment horizontal="center" vertical="center" wrapText="1"/>
    </xf>
    <xf numFmtId="9" fontId="38" fillId="13" borderId="1" xfId="7" applyFont="1" applyFill="1" applyBorder="1" applyAlignment="1">
      <alignment horizontal="center" vertical="center" wrapText="1"/>
    </xf>
    <xf numFmtId="10" fontId="44" fillId="0" borderId="1" xfId="0" applyNumberFormat="1" applyFont="1" applyBorder="1" applyAlignment="1">
      <alignment vertical="center"/>
    </xf>
    <xf numFmtId="164" fontId="7" fillId="22" borderId="1" xfId="0" applyNumberFormat="1" applyFont="1" applyFill="1" applyBorder="1" applyAlignment="1">
      <alignment horizontal="center" vertical="center"/>
    </xf>
    <xf numFmtId="9" fontId="7" fillId="22" borderId="1" xfId="7" applyFont="1" applyFill="1" applyBorder="1" applyAlignment="1">
      <alignment horizontal="center" vertical="center"/>
    </xf>
    <xf numFmtId="164" fontId="44" fillId="22" borderId="20" xfId="0" applyNumberFormat="1" applyFont="1" applyFill="1" applyBorder="1" applyAlignment="1">
      <alignment horizontal="center" vertical="center"/>
    </xf>
    <xf numFmtId="9" fontId="44" fillId="22" borderId="20" xfId="7" applyFont="1" applyFill="1" applyBorder="1" applyAlignment="1">
      <alignment horizontal="center" vertical="center"/>
    </xf>
    <xf numFmtId="9" fontId="7" fillId="22" borderId="1" xfId="7" applyFont="1" applyFill="1" applyBorder="1" applyAlignment="1">
      <alignment horizontal="center" vertical="center" wrapText="1"/>
    </xf>
    <xf numFmtId="165" fontId="15" fillId="0" borderId="55" xfId="0" applyNumberFormat="1" applyFont="1" applyBorder="1" applyAlignment="1">
      <alignment horizontal="center" wrapText="1"/>
    </xf>
    <xf numFmtId="165" fontId="7" fillId="0" borderId="0" xfId="0" applyNumberFormat="1" applyFont="1"/>
    <xf numFmtId="9" fontId="7" fillId="0" borderId="1" xfId="7" applyFont="1" applyBorder="1" applyAlignment="1">
      <alignment horizontal="center" vertical="center"/>
    </xf>
    <xf numFmtId="0" fontId="7" fillId="24" borderId="1" xfId="0" applyFont="1" applyFill="1" applyBorder="1" applyAlignment="1">
      <alignment horizontal="center" vertical="center" wrapText="1"/>
    </xf>
    <xf numFmtId="0" fontId="17" fillId="2" borderId="2"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4" fillId="3" borderId="1" xfId="0" applyFont="1" applyFill="1" applyBorder="1" applyAlignment="1">
      <alignment horizontal="left" vertical="center"/>
    </xf>
    <xf numFmtId="0" fontId="17" fillId="2"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7" fillId="2" borderId="1" xfId="0" applyFont="1" applyFill="1" applyBorder="1" applyAlignment="1">
      <alignment horizontal="left" vertical="center"/>
    </xf>
    <xf numFmtId="0" fontId="12" fillId="0" borderId="1" xfId="0" applyFont="1" applyBorder="1" applyAlignment="1">
      <alignment horizontal="left" vertical="center" wrapText="1"/>
    </xf>
    <xf numFmtId="0" fontId="4" fillId="3" borderId="1" xfId="0" applyFont="1" applyFill="1" applyBorder="1" applyAlignment="1">
      <alignment horizontal="left" vertical="center" wrapText="1"/>
    </xf>
    <xf numFmtId="0" fontId="17" fillId="0" borderId="1" xfId="0" applyFont="1" applyBorder="1" applyAlignment="1">
      <alignment horizontal="left" vertical="center"/>
    </xf>
    <xf numFmtId="0" fontId="17" fillId="0" borderId="1" xfId="0" applyFont="1" applyBorder="1" applyAlignment="1">
      <alignment horizontal="left"/>
    </xf>
    <xf numFmtId="0" fontId="18" fillId="0" borderId="1" xfId="0" applyFont="1" applyBorder="1" applyAlignment="1">
      <alignment horizontal="left"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7" fillId="0" borderId="3" xfId="0" applyFont="1" applyBorder="1" applyAlignment="1">
      <alignment horizont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1" xfId="0" applyFont="1" applyBorder="1" applyAlignment="1">
      <alignment horizontal="left" vertical="center"/>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20" fillId="0" borderId="1" xfId="0" applyFont="1" applyBorder="1" applyAlignment="1">
      <alignment horizontal="left" vertical="center" wrapText="1"/>
    </xf>
    <xf numFmtId="0" fontId="0" fillId="2" borderId="1" xfId="0" applyFill="1" applyBorder="1" applyAlignment="1">
      <alignment horizontal="center" vertical="center" wrapText="1"/>
    </xf>
    <xf numFmtId="0" fontId="5" fillId="2" borderId="11"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1" fillId="2" borderId="1" xfId="0" applyFont="1" applyFill="1" applyBorder="1" applyAlignment="1">
      <alignment horizontal="center"/>
    </xf>
    <xf numFmtId="0" fontId="22" fillId="2" borderId="1" xfId="0" applyFont="1" applyFill="1" applyBorder="1" applyAlignment="1">
      <alignment horizontal="center" vertical="center" wrapText="1"/>
    </xf>
    <xf numFmtId="0" fontId="26" fillId="2" borderId="18" xfId="0" applyFont="1" applyFill="1" applyBorder="1" applyAlignment="1">
      <alignment horizontal="center" vertical="center" wrapText="1"/>
    </xf>
    <xf numFmtId="0" fontId="26" fillId="2" borderId="19" xfId="0" applyFont="1" applyFill="1" applyBorder="1" applyAlignment="1">
      <alignment horizontal="center" vertical="center" wrapText="1"/>
    </xf>
    <xf numFmtId="0" fontId="26" fillId="2" borderId="20" xfId="0" applyFont="1"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42" fillId="0" borderId="16" xfId="0" applyFont="1" applyBorder="1" applyAlignment="1">
      <alignment horizontal="center" vertical="center" wrapText="1"/>
    </xf>
    <xf numFmtId="0" fontId="42" fillId="0" borderId="0" xfId="0" applyFont="1" applyAlignment="1">
      <alignment horizontal="center" vertical="center" wrapText="1"/>
    </xf>
    <xf numFmtId="0" fontId="42" fillId="0" borderId="17" xfId="0" applyFont="1" applyBorder="1" applyAlignment="1">
      <alignment horizontal="center" vertical="center" wrapText="1"/>
    </xf>
    <xf numFmtId="0" fontId="42" fillId="0" borderId="1" xfId="0" applyFont="1" applyBorder="1" applyAlignment="1">
      <alignment horizontal="center" vertical="center" wrapText="1"/>
    </xf>
    <xf numFmtId="0" fontId="43" fillId="2" borderId="1" xfId="0" applyFont="1" applyFill="1" applyBorder="1" applyAlignment="1">
      <alignment horizontal="center" vertical="center" wrapText="1"/>
    </xf>
    <xf numFmtId="9" fontId="28" fillId="0" borderId="18" xfId="7" applyFont="1" applyBorder="1" applyAlignment="1">
      <alignment horizontal="center" vertical="center"/>
    </xf>
    <xf numFmtId="9" fontId="28" fillId="0" borderId="19" xfId="7" applyFont="1" applyBorder="1" applyAlignment="1">
      <alignment horizontal="center" vertical="center"/>
    </xf>
    <xf numFmtId="9" fontId="28" fillId="0" borderId="20" xfId="7" applyFont="1" applyBorder="1" applyAlignment="1">
      <alignment horizontal="center" vertical="center"/>
    </xf>
    <xf numFmtId="3" fontId="28" fillId="0" borderId="18" xfId="7" applyNumberFormat="1" applyFont="1" applyBorder="1" applyAlignment="1">
      <alignment horizontal="center" vertical="center"/>
    </xf>
    <xf numFmtId="3" fontId="28" fillId="0" borderId="19" xfId="7" applyNumberFormat="1" applyFont="1" applyBorder="1" applyAlignment="1">
      <alignment horizontal="center" vertical="center"/>
    </xf>
    <xf numFmtId="3" fontId="28" fillId="0" borderId="20" xfId="7" applyNumberFormat="1" applyFont="1" applyBorder="1" applyAlignment="1">
      <alignment horizontal="center" vertical="center"/>
    </xf>
    <xf numFmtId="9" fontId="28" fillId="0" borderId="18" xfId="7" applyFont="1" applyBorder="1" applyAlignment="1">
      <alignment horizontal="center" vertical="center" wrapText="1"/>
    </xf>
    <xf numFmtId="9" fontId="28" fillId="0" borderId="20" xfId="7" applyFont="1" applyBorder="1" applyAlignment="1">
      <alignment horizontal="center" vertical="center" wrapText="1"/>
    </xf>
    <xf numFmtId="3" fontId="28" fillId="0" borderId="18" xfId="0" applyNumberFormat="1" applyFont="1" applyBorder="1" applyAlignment="1">
      <alignment horizontal="center" vertical="center"/>
    </xf>
    <xf numFmtId="3" fontId="28" fillId="0" borderId="20" xfId="0" applyNumberFormat="1" applyFont="1" applyBorder="1" applyAlignment="1">
      <alignment horizontal="center" vertical="center"/>
    </xf>
    <xf numFmtId="9" fontId="28" fillId="0" borderId="19" xfId="7" applyFont="1" applyBorder="1" applyAlignment="1">
      <alignment horizontal="center" vertical="center" wrapText="1"/>
    </xf>
    <xf numFmtId="9" fontId="26" fillId="0" borderId="18" xfId="7" applyFont="1" applyBorder="1" applyAlignment="1">
      <alignment horizontal="center" vertical="center" wrapText="1"/>
    </xf>
    <xf numFmtId="9" fontId="26" fillId="0" borderId="20" xfId="7" applyFont="1" applyBorder="1" applyAlignment="1">
      <alignment horizontal="center" vertical="center" wrapText="1"/>
    </xf>
    <xf numFmtId="3" fontId="28" fillId="0" borderId="18" xfId="0" applyNumberFormat="1" applyFont="1" applyBorder="1" applyAlignment="1">
      <alignment horizontal="center" vertical="center" wrapText="1"/>
    </xf>
    <xf numFmtId="3" fontId="28" fillId="0" borderId="19" xfId="0" applyNumberFormat="1" applyFont="1" applyBorder="1" applyAlignment="1">
      <alignment horizontal="center" vertical="center" wrapText="1"/>
    </xf>
    <xf numFmtId="3" fontId="28" fillId="0" borderId="20" xfId="0" applyNumberFormat="1" applyFont="1" applyBorder="1" applyAlignment="1">
      <alignment horizontal="center" vertical="center" wrapText="1"/>
    </xf>
    <xf numFmtId="0" fontId="28" fillId="0" borderId="18" xfId="0" applyFont="1" applyBorder="1" applyAlignment="1">
      <alignment horizontal="center" vertical="center" wrapText="1"/>
    </xf>
    <xf numFmtId="0" fontId="28" fillId="0" borderId="19" xfId="0" applyFont="1" applyBorder="1" applyAlignment="1">
      <alignment horizontal="center" vertical="center" wrapText="1"/>
    </xf>
    <xf numFmtId="0" fontId="28" fillId="0" borderId="20" xfId="0" applyFont="1" applyBorder="1" applyAlignment="1">
      <alignment horizontal="center" vertical="center" wrapText="1"/>
    </xf>
    <xf numFmtId="0" fontId="21" fillId="2" borderId="11" xfId="0" applyFont="1" applyFill="1" applyBorder="1" applyAlignment="1">
      <alignment horizontal="center"/>
    </xf>
    <xf numFmtId="0" fontId="21" fillId="2" borderId="12" xfId="0" applyFont="1" applyFill="1" applyBorder="1" applyAlignment="1">
      <alignment horizontal="center"/>
    </xf>
    <xf numFmtId="0" fontId="21" fillId="2" borderId="16" xfId="0" applyFont="1" applyFill="1" applyBorder="1" applyAlignment="1">
      <alignment horizontal="center"/>
    </xf>
    <xf numFmtId="0" fontId="21" fillId="2" borderId="17" xfId="0" applyFont="1" applyFill="1" applyBorder="1" applyAlignment="1">
      <alignment horizontal="center"/>
    </xf>
    <xf numFmtId="0" fontId="21" fillId="2" borderId="13" xfId="0" applyFont="1" applyFill="1" applyBorder="1" applyAlignment="1">
      <alignment horizontal="center"/>
    </xf>
    <xf numFmtId="0" fontId="21" fillId="2" borderId="15" xfId="0" applyFont="1" applyFill="1" applyBorder="1" applyAlignment="1">
      <alignment horizontal="center"/>
    </xf>
    <xf numFmtId="0" fontId="22" fillId="2" borderId="2"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8" fillId="0" borderId="11" xfId="0" applyFont="1" applyBorder="1" applyAlignment="1">
      <alignment horizontal="center" vertical="center" wrapText="1"/>
    </xf>
    <xf numFmtId="0" fontId="28" fillId="0" borderId="16" xfId="0" applyFont="1" applyBorder="1" applyAlignment="1">
      <alignment horizontal="center" vertical="center" wrapText="1"/>
    </xf>
    <xf numFmtId="0" fontId="28" fillId="0" borderId="13" xfId="0" applyFont="1" applyBorder="1" applyAlignment="1">
      <alignment horizontal="center" vertical="center" wrapText="1"/>
    </xf>
    <xf numFmtId="0" fontId="28" fillId="0" borderId="12" xfId="0" applyFont="1" applyBorder="1" applyAlignment="1">
      <alignment horizontal="center" vertical="center" wrapText="1"/>
    </xf>
    <xf numFmtId="0" fontId="28" fillId="0" borderId="17" xfId="0" applyFont="1" applyBorder="1" applyAlignment="1">
      <alignment horizontal="center" vertical="center" wrapText="1"/>
    </xf>
    <xf numFmtId="0" fontId="28" fillId="0" borderId="15" xfId="0" applyFont="1" applyBorder="1" applyAlignment="1">
      <alignment horizontal="center" vertical="center" wrapText="1"/>
    </xf>
    <xf numFmtId="0" fontId="28" fillId="0" borderId="11" xfId="0" applyFont="1" applyBorder="1" applyAlignment="1">
      <alignment horizontal="center" vertical="center"/>
    </xf>
    <xf numFmtId="0" fontId="28" fillId="0" borderId="16" xfId="0" applyFont="1" applyBorder="1" applyAlignment="1">
      <alignment horizontal="center" vertical="center"/>
    </xf>
    <xf numFmtId="0" fontId="28" fillId="0" borderId="13" xfId="0" applyFont="1" applyBorder="1" applyAlignment="1">
      <alignment horizontal="center" vertical="center"/>
    </xf>
    <xf numFmtId="0" fontId="30" fillId="14" borderId="5" xfId="0" applyFont="1" applyFill="1" applyBorder="1" applyAlignment="1">
      <alignment horizontal="center" vertical="center" wrapText="1"/>
    </xf>
    <xf numFmtId="0" fontId="30" fillId="14" borderId="0" xfId="0" applyFont="1" applyFill="1" applyAlignment="1">
      <alignment horizontal="center" vertical="center" wrapText="1"/>
    </xf>
    <xf numFmtId="0" fontId="30" fillId="14" borderId="14" xfId="0" applyFont="1" applyFill="1" applyBorder="1" applyAlignment="1">
      <alignment horizontal="center" vertical="center" wrapText="1"/>
    </xf>
    <xf numFmtId="0" fontId="29" fillId="14" borderId="11" xfId="0" applyFont="1" applyFill="1" applyBorder="1" applyAlignment="1">
      <alignment horizontal="center" vertical="center" wrapText="1"/>
    </xf>
    <xf numFmtId="0" fontId="29" fillId="14" borderId="16" xfId="0" applyFont="1" applyFill="1" applyBorder="1" applyAlignment="1">
      <alignment horizontal="center" vertical="center" wrapText="1"/>
    </xf>
    <xf numFmtId="0" fontId="29" fillId="14" borderId="13" xfId="0" applyFont="1" applyFill="1" applyBorder="1" applyAlignment="1">
      <alignment horizontal="center" vertical="center" wrapText="1"/>
    </xf>
    <xf numFmtId="0" fontId="30" fillId="14" borderId="18" xfId="0" applyFont="1" applyFill="1" applyBorder="1" applyAlignment="1">
      <alignment horizontal="center" vertical="center" wrapText="1"/>
    </xf>
    <xf numFmtId="0" fontId="30" fillId="14" borderId="19" xfId="0" applyFont="1" applyFill="1" applyBorder="1" applyAlignment="1">
      <alignment horizontal="center" vertical="center" wrapText="1"/>
    </xf>
    <xf numFmtId="0" fontId="30" fillId="14" borderId="20" xfId="0" applyFont="1" applyFill="1" applyBorder="1" applyAlignment="1">
      <alignment horizontal="center" vertical="center" wrapText="1"/>
    </xf>
    <xf numFmtId="0" fontId="30" fillId="14" borderId="27" xfId="0" applyFont="1" applyFill="1" applyBorder="1" applyAlignment="1">
      <alignment horizontal="center" vertical="center" wrapText="1"/>
    </xf>
    <xf numFmtId="0" fontId="30" fillId="14" borderId="28" xfId="0" applyFont="1" applyFill="1" applyBorder="1" applyAlignment="1">
      <alignment horizontal="center" vertical="center" wrapText="1"/>
    </xf>
    <xf numFmtId="0" fontId="15" fillId="2" borderId="11"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15"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0" fillId="14" borderId="18" xfId="0" applyFont="1" applyFill="1" applyBorder="1" applyAlignment="1">
      <alignment vertical="center" wrapText="1"/>
    </xf>
    <xf numFmtId="0" fontId="30" fillId="14" borderId="19" xfId="0" applyFont="1" applyFill="1" applyBorder="1" applyAlignment="1">
      <alignment vertical="center" wrapText="1"/>
    </xf>
    <xf numFmtId="0" fontId="30" fillId="14" borderId="28" xfId="0" applyFont="1" applyFill="1" applyBorder="1" applyAlignment="1">
      <alignment vertical="center" wrapText="1"/>
    </xf>
    <xf numFmtId="0" fontId="28" fillId="0" borderId="1" xfId="0" applyFont="1" applyBorder="1" applyAlignment="1">
      <alignment horizontal="center" vertical="center" wrapText="1"/>
    </xf>
    <xf numFmtId="0" fontId="30" fillId="14" borderId="27" xfId="0" applyFont="1" applyFill="1" applyBorder="1" applyAlignment="1">
      <alignment vertical="center" wrapText="1"/>
    </xf>
    <xf numFmtId="0" fontId="32" fillId="0" borderId="42" xfId="0" applyFont="1" applyBorder="1" applyAlignment="1">
      <alignment horizontal="center"/>
    </xf>
    <xf numFmtId="0" fontId="32" fillId="0" borderId="38" xfId="0" applyFont="1" applyBorder="1" applyAlignment="1">
      <alignment horizontal="center"/>
    </xf>
    <xf numFmtId="0" fontId="32" fillId="0" borderId="43" xfId="0" applyFont="1" applyBorder="1" applyAlignment="1">
      <alignment horizontal="center"/>
    </xf>
    <xf numFmtId="0" fontId="28" fillId="0" borderId="51" xfId="0" applyFont="1" applyBorder="1" applyAlignment="1">
      <alignment horizontal="center" vertical="center" wrapText="1"/>
    </xf>
    <xf numFmtId="0" fontId="28" fillId="0" borderId="33" xfId="0" applyFont="1" applyBorder="1" applyAlignment="1">
      <alignment horizontal="center" vertical="center" wrapText="1"/>
    </xf>
    <xf numFmtId="0" fontId="28" fillId="0" borderId="44" xfId="0" applyFont="1" applyBorder="1" applyAlignment="1">
      <alignment horizontal="center" vertical="center" wrapText="1"/>
    </xf>
    <xf numFmtId="0" fontId="31" fillId="0" borderId="1" xfId="0" applyFont="1" applyBorder="1" applyAlignment="1">
      <alignment horizontal="center" vertical="center" wrapText="1"/>
    </xf>
    <xf numFmtId="0" fontId="32" fillId="0" borderId="35" xfId="0" applyFont="1" applyBorder="1" applyAlignment="1">
      <alignment horizontal="center" vertical="center" wrapText="1"/>
    </xf>
    <xf numFmtId="0" fontId="32" fillId="0" borderId="36" xfId="0" applyFont="1" applyBorder="1" applyAlignment="1">
      <alignment horizontal="center" vertical="center" wrapText="1"/>
    </xf>
    <xf numFmtId="0" fontId="32" fillId="0" borderId="46" xfId="0" applyFont="1" applyBorder="1" applyAlignment="1">
      <alignment horizontal="center" vertical="center" wrapText="1"/>
    </xf>
    <xf numFmtId="0" fontId="30" fillId="14" borderId="45" xfId="0" applyFont="1" applyFill="1" applyBorder="1" applyAlignment="1">
      <alignment horizontal="center" vertical="center" wrapText="1"/>
    </xf>
    <xf numFmtId="9" fontId="26" fillId="0" borderId="18" xfId="7" applyFont="1" applyFill="1" applyBorder="1" applyAlignment="1">
      <alignment horizontal="center" vertical="center" wrapText="1"/>
    </xf>
    <xf numFmtId="9" fontId="26" fillId="0" borderId="19" xfId="7" applyFont="1" applyFill="1" applyBorder="1" applyAlignment="1">
      <alignment horizontal="center" vertical="center" wrapText="1"/>
    </xf>
    <xf numFmtId="9" fontId="26" fillId="0" borderId="20" xfId="7" applyFont="1" applyFill="1" applyBorder="1" applyAlignment="1">
      <alignment horizontal="center" vertical="center" wrapText="1"/>
    </xf>
    <xf numFmtId="9" fontId="28" fillId="0" borderId="18" xfId="7" applyFont="1" applyFill="1" applyBorder="1" applyAlignment="1">
      <alignment horizontal="center" vertical="center" wrapText="1"/>
    </xf>
    <xf numFmtId="9" fontId="28" fillId="0" borderId="19" xfId="7" applyFont="1" applyFill="1" applyBorder="1" applyAlignment="1">
      <alignment horizontal="center" vertical="center" wrapText="1"/>
    </xf>
    <xf numFmtId="9" fontId="28" fillId="0" borderId="20" xfId="7" applyFont="1" applyFill="1" applyBorder="1" applyAlignment="1">
      <alignment horizontal="center" vertical="center" wrapText="1"/>
    </xf>
    <xf numFmtId="0" fontId="30" fillId="14" borderId="29" xfId="0" applyFont="1" applyFill="1" applyBorder="1" applyAlignment="1">
      <alignment horizontal="center" vertical="center" wrapText="1"/>
    </xf>
    <xf numFmtId="0" fontId="30" fillId="14" borderId="30" xfId="0" applyFont="1" applyFill="1" applyBorder="1" applyAlignment="1">
      <alignment horizontal="center" vertical="center" wrapText="1"/>
    </xf>
    <xf numFmtId="0" fontId="30" fillId="14" borderId="31" xfId="0" applyFont="1" applyFill="1" applyBorder="1" applyAlignment="1">
      <alignment horizontal="center" vertical="center" wrapText="1"/>
    </xf>
    <xf numFmtId="0" fontId="28" fillId="0" borderId="18" xfId="0" applyFont="1" applyBorder="1" applyAlignment="1">
      <alignment horizontal="center" vertical="center"/>
    </xf>
    <xf numFmtId="0" fontId="28" fillId="0" borderId="19" xfId="0" applyFont="1" applyBorder="1" applyAlignment="1">
      <alignment horizontal="center" vertical="center"/>
    </xf>
    <xf numFmtId="0" fontId="28" fillId="0" borderId="20" xfId="0" applyFont="1" applyBorder="1" applyAlignment="1">
      <alignment horizontal="center" vertical="center"/>
    </xf>
    <xf numFmtId="0" fontId="28" fillId="14" borderId="18" xfId="0" applyFont="1" applyFill="1" applyBorder="1" applyAlignment="1">
      <alignment horizontal="center" vertical="center" wrapText="1"/>
    </xf>
    <xf numFmtId="0" fontId="28" fillId="14" borderId="19" xfId="0" applyFont="1" applyFill="1" applyBorder="1" applyAlignment="1">
      <alignment horizontal="center" vertical="center" wrapText="1"/>
    </xf>
    <xf numFmtId="0" fontId="28" fillId="14" borderId="20" xfId="0" applyFont="1" applyFill="1" applyBorder="1" applyAlignment="1">
      <alignment horizontal="center" vertical="center" wrapText="1"/>
    </xf>
    <xf numFmtId="0" fontId="31" fillId="0" borderId="11" xfId="0" applyFont="1" applyBorder="1" applyAlignment="1">
      <alignment horizontal="center" vertical="center"/>
    </xf>
    <xf numFmtId="0" fontId="31" fillId="0" borderId="16" xfId="0" applyFont="1" applyBorder="1" applyAlignment="1">
      <alignment horizontal="center" vertical="center"/>
    </xf>
    <xf numFmtId="0" fontId="31" fillId="0" borderId="13" xfId="0" applyFont="1" applyBorder="1" applyAlignment="1">
      <alignment horizontal="center" vertical="center"/>
    </xf>
    <xf numFmtId="0" fontId="30" fillId="14" borderId="42" xfId="0" applyFont="1" applyFill="1" applyBorder="1" applyAlignment="1">
      <alignment vertical="center" wrapText="1"/>
    </xf>
    <xf numFmtId="0" fontId="30" fillId="14" borderId="38" xfId="0" applyFont="1" applyFill="1" applyBorder="1" applyAlignment="1">
      <alignment vertical="center" wrapText="1"/>
    </xf>
    <xf numFmtId="0" fontId="30" fillId="14" borderId="39" xfId="0" applyFont="1" applyFill="1" applyBorder="1" applyAlignment="1">
      <alignment vertical="center" wrapText="1"/>
    </xf>
    <xf numFmtId="0" fontId="33" fillId="14" borderId="29" xfId="0" applyFont="1" applyFill="1" applyBorder="1" applyAlignment="1">
      <alignment vertical="center" wrapText="1"/>
    </xf>
    <xf numFmtId="0" fontId="33" fillId="14" borderId="30" xfId="0" applyFont="1" applyFill="1" applyBorder="1" applyAlignment="1">
      <alignment vertical="center" wrapText="1"/>
    </xf>
    <xf numFmtId="0" fontId="33" fillId="14" borderId="31" xfId="0" applyFont="1" applyFill="1" applyBorder="1" applyAlignment="1">
      <alignment vertical="center" wrapText="1"/>
    </xf>
    <xf numFmtId="0" fontId="31" fillId="0" borderId="51" xfId="0" applyFont="1" applyBorder="1" applyAlignment="1">
      <alignment horizontal="center" vertical="center"/>
    </xf>
    <xf numFmtId="0" fontId="31" fillId="0" borderId="33" xfId="0" applyFont="1" applyBorder="1" applyAlignment="1">
      <alignment horizontal="center" vertical="center"/>
    </xf>
    <xf numFmtId="0" fontId="31" fillId="0" borderId="44" xfId="0" applyFont="1" applyBorder="1" applyAlignment="1">
      <alignment horizontal="center" vertical="center"/>
    </xf>
    <xf numFmtId="0" fontId="28" fillId="0" borderId="1" xfId="0" applyFont="1" applyBorder="1"/>
    <xf numFmtId="0" fontId="30" fillId="14" borderId="47" xfId="0" applyFont="1" applyFill="1" applyBorder="1" applyAlignment="1">
      <alignment horizontal="center" vertical="center" wrapText="1"/>
    </xf>
    <xf numFmtId="0" fontId="30" fillId="14" borderId="17" xfId="0" applyFont="1" applyFill="1" applyBorder="1" applyAlignment="1">
      <alignment horizontal="center" vertical="center" wrapText="1"/>
    </xf>
    <xf numFmtId="0" fontId="30" fillId="14" borderId="48" xfId="0" applyFont="1" applyFill="1" applyBorder="1" applyAlignment="1">
      <alignment horizontal="center" vertical="center" wrapText="1"/>
    </xf>
    <xf numFmtId="0" fontId="28" fillId="0" borderId="37" xfId="0" applyFont="1" applyBorder="1" applyAlignment="1">
      <alignment horizontal="center" vertical="center" wrapText="1"/>
    </xf>
    <xf numFmtId="0" fontId="28" fillId="0" borderId="38" xfId="0" applyFont="1" applyBorder="1" applyAlignment="1">
      <alignment horizontal="center" vertical="center" wrapText="1"/>
    </xf>
    <xf numFmtId="0" fontId="28" fillId="0" borderId="39" xfId="0" applyFont="1" applyBorder="1" applyAlignment="1">
      <alignment horizontal="center" vertical="center" wrapText="1"/>
    </xf>
    <xf numFmtId="0" fontId="30" fillId="14" borderId="29" xfId="0" applyFont="1" applyFill="1" applyBorder="1" applyAlignment="1">
      <alignment vertical="center" wrapText="1"/>
    </xf>
    <xf numFmtId="0" fontId="30" fillId="14" borderId="30" xfId="0" applyFont="1" applyFill="1" applyBorder="1" applyAlignment="1">
      <alignment vertical="center" wrapText="1"/>
    </xf>
    <xf numFmtId="0" fontId="30" fillId="14" borderId="31" xfId="0" applyFont="1" applyFill="1" applyBorder="1" applyAlignment="1">
      <alignment vertical="center" wrapText="1"/>
    </xf>
    <xf numFmtId="0" fontId="28" fillId="0" borderId="51" xfId="0" applyFont="1" applyBorder="1" applyAlignment="1">
      <alignment horizontal="center" vertical="center"/>
    </xf>
    <xf numFmtId="0" fontId="28" fillId="0" borderId="33" xfId="0" applyFont="1" applyBorder="1" applyAlignment="1">
      <alignment horizontal="center" vertical="center"/>
    </xf>
    <xf numFmtId="0" fontId="28" fillId="0" borderId="44" xfId="0" applyFont="1" applyBorder="1" applyAlignment="1">
      <alignment horizontal="center" vertical="center"/>
    </xf>
    <xf numFmtId="0" fontId="28" fillId="0" borderId="49" xfId="0" applyFont="1" applyBorder="1" applyAlignment="1">
      <alignment horizontal="center" vertical="center" wrapText="1"/>
    </xf>
    <xf numFmtId="0" fontId="28" fillId="0" borderId="36" xfId="0" applyFont="1" applyBorder="1" applyAlignment="1">
      <alignment horizontal="center" vertical="center" wrapText="1"/>
    </xf>
    <xf numFmtId="0" fontId="28" fillId="0" borderId="50" xfId="0" applyFont="1" applyBorder="1" applyAlignment="1">
      <alignment horizontal="center" vertical="center" wrapText="1"/>
    </xf>
    <xf numFmtId="0" fontId="31" fillId="0" borderId="29" xfId="0" applyFont="1" applyBorder="1" applyAlignment="1">
      <alignment horizontal="center" vertical="center" wrapText="1"/>
    </xf>
    <xf numFmtId="0" fontId="31" fillId="0" borderId="30" xfId="0" applyFont="1" applyBorder="1" applyAlignment="1">
      <alignment horizontal="center" vertical="center" wrapText="1"/>
    </xf>
    <xf numFmtId="0" fontId="31" fillId="0" borderId="31" xfId="0" applyFont="1" applyBorder="1" applyAlignment="1">
      <alignment horizontal="center" vertical="center" wrapText="1"/>
    </xf>
    <xf numFmtId="0" fontId="28" fillId="0" borderId="40" xfId="0" applyFont="1" applyBorder="1" applyAlignment="1">
      <alignment horizontal="center" vertical="center"/>
    </xf>
    <xf numFmtId="0" fontId="28" fillId="0" borderId="26" xfId="0" applyFont="1" applyBorder="1" applyAlignment="1">
      <alignment horizontal="center" vertical="center"/>
    </xf>
    <xf numFmtId="0" fontId="28" fillId="0" borderId="41" xfId="0" applyFont="1" applyBorder="1" applyAlignment="1">
      <alignment horizontal="center" vertical="center"/>
    </xf>
    <xf numFmtId="0" fontId="30" fillId="14" borderId="35" xfId="0" applyFont="1" applyFill="1" applyBorder="1" applyAlignment="1">
      <alignment horizontal="center" vertical="center" wrapText="1"/>
    </xf>
    <xf numFmtId="0" fontId="30" fillId="14" borderId="36" xfId="0" applyFont="1" applyFill="1" applyBorder="1" applyAlignment="1">
      <alignment horizontal="center" vertical="center" wrapText="1"/>
    </xf>
    <xf numFmtId="0" fontId="30" fillId="14" borderId="46" xfId="0" applyFont="1" applyFill="1" applyBorder="1" applyAlignment="1">
      <alignment horizontal="center" vertical="center" wrapText="1"/>
    </xf>
    <xf numFmtId="0" fontId="31" fillId="0" borderId="18" xfId="0" applyFont="1" applyBorder="1" applyAlignment="1">
      <alignment horizontal="center" vertical="center" wrapText="1"/>
    </xf>
    <xf numFmtId="0" fontId="31" fillId="0" borderId="19" xfId="0" applyFont="1" applyBorder="1" applyAlignment="1">
      <alignment horizontal="center" vertical="center" wrapText="1"/>
    </xf>
    <xf numFmtId="0" fontId="31" fillId="0" borderId="28" xfId="0" applyFont="1" applyBorder="1" applyAlignment="1">
      <alignment horizontal="center" vertical="center" wrapText="1"/>
    </xf>
    <xf numFmtId="0" fontId="30" fillId="14" borderId="37" xfId="0" applyFont="1" applyFill="1" applyBorder="1" applyAlignment="1">
      <alignment vertical="center" wrapText="1"/>
    </xf>
    <xf numFmtId="0" fontId="31" fillId="0" borderId="49" xfId="0" applyFont="1" applyBorder="1" applyAlignment="1">
      <alignment horizontal="center" vertical="center"/>
    </xf>
    <xf numFmtId="0" fontId="31" fillId="0" borderId="36" xfId="0" applyFont="1" applyBorder="1" applyAlignment="1">
      <alignment horizontal="center" vertical="center"/>
    </xf>
    <xf numFmtId="0" fontId="31" fillId="0" borderId="46" xfId="0" applyFont="1" applyBorder="1" applyAlignment="1">
      <alignment horizontal="center" vertical="center"/>
    </xf>
    <xf numFmtId="0" fontId="28" fillId="0" borderId="40" xfId="0" applyFont="1" applyBorder="1" applyAlignment="1">
      <alignment horizontal="center" vertical="center" wrapText="1"/>
    </xf>
    <xf numFmtId="0" fontId="28" fillId="0" borderId="26" xfId="0" applyFont="1" applyBorder="1" applyAlignment="1">
      <alignment horizontal="center" vertical="center" wrapText="1"/>
    </xf>
    <xf numFmtId="0" fontId="28" fillId="0" borderId="41" xfId="0" applyFont="1" applyBorder="1" applyAlignment="1">
      <alignment horizontal="center" vertical="center" wrapText="1"/>
    </xf>
    <xf numFmtId="0" fontId="31" fillId="0" borderId="27" xfId="0" applyFont="1" applyBorder="1" applyAlignment="1">
      <alignment horizontal="center" vertical="center" wrapText="1"/>
    </xf>
    <xf numFmtId="0" fontId="31" fillId="0" borderId="35" xfId="0" applyFont="1" applyBorder="1" applyAlignment="1">
      <alignment horizontal="center" vertical="center" wrapText="1"/>
    </xf>
    <xf numFmtId="0" fontId="31" fillId="0" borderId="36" xfId="0" applyFont="1" applyBorder="1" applyAlignment="1">
      <alignment horizontal="center" vertical="center" wrapText="1"/>
    </xf>
    <xf numFmtId="0" fontId="30" fillId="14" borderId="20" xfId="0" applyFont="1" applyFill="1" applyBorder="1" applyAlignment="1">
      <alignment vertical="center" wrapText="1"/>
    </xf>
    <xf numFmtId="0" fontId="33" fillId="14" borderId="52" xfId="0" applyFont="1" applyFill="1" applyBorder="1" applyAlignment="1">
      <alignment vertical="center" wrapText="1"/>
    </xf>
    <xf numFmtId="0" fontId="33" fillId="14" borderId="54" xfId="0" applyFont="1" applyFill="1" applyBorder="1" applyAlignment="1">
      <alignment vertical="center" wrapText="1"/>
    </xf>
    <xf numFmtId="0" fontId="30" fillId="14" borderId="12" xfId="0" applyFont="1" applyFill="1" applyBorder="1" applyAlignment="1">
      <alignment vertical="center" wrapText="1"/>
    </xf>
    <xf numFmtId="0" fontId="30" fillId="14" borderId="15" xfId="0" applyFont="1" applyFill="1" applyBorder="1" applyAlignment="1">
      <alignment vertical="center" wrapText="1"/>
    </xf>
    <xf numFmtId="0" fontId="32" fillId="14" borderId="18" xfId="0" applyFont="1" applyFill="1" applyBorder="1" applyAlignment="1">
      <alignment horizontal="center" vertical="center" wrapText="1"/>
    </xf>
    <xf numFmtId="0" fontId="32" fillId="14" borderId="19" xfId="0" applyFont="1" applyFill="1" applyBorder="1" applyAlignment="1">
      <alignment horizontal="center" vertical="center" wrapText="1"/>
    </xf>
    <xf numFmtId="0" fontId="32" fillId="14" borderId="28" xfId="0" applyFont="1" applyFill="1" applyBorder="1" applyAlignment="1">
      <alignment horizontal="center" vertical="center" wrapText="1"/>
    </xf>
    <xf numFmtId="0" fontId="33" fillId="14" borderId="27" xfId="0" applyFont="1" applyFill="1" applyBorder="1" applyAlignment="1">
      <alignment vertical="center" wrapText="1"/>
    </xf>
    <xf numFmtId="0" fontId="33" fillId="14" borderId="19" xfId="0" applyFont="1" applyFill="1" applyBorder="1" applyAlignment="1">
      <alignment vertical="center" wrapText="1"/>
    </xf>
    <xf numFmtId="0" fontId="33" fillId="14" borderId="20" xfId="0" applyFont="1" applyFill="1" applyBorder="1" applyAlignment="1">
      <alignment vertical="center" wrapText="1"/>
    </xf>
    <xf numFmtId="0" fontId="31" fillId="0" borderId="20" xfId="0" applyFont="1" applyBorder="1" applyAlignment="1">
      <alignment horizontal="center" vertical="center" wrapText="1"/>
    </xf>
    <xf numFmtId="0" fontId="28" fillId="14" borderId="37" xfId="0" applyFont="1" applyFill="1" applyBorder="1" applyAlignment="1">
      <alignment horizontal="center" vertical="center" wrapText="1"/>
    </xf>
    <xf numFmtId="0" fontId="28" fillId="14" borderId="38" xfId="0" applyFont="1" applyFill="1" applyBorder="1" applyAlignment="1">
      <alignment horizontal="center" vertical="center" wrapText="1"/>
    </xf>
    <xf numFmtId="0" fontId="28" fillId="14" borderId="39" xfId="0" applyFont="1" applyFill="1" applyBorder="1" applyAlignment="1">
      <alignment horizontal="center" vertical="center" wrapText="1"/>
    </xf>
    <xf numFmtId="0" fontId="30" fillId="14" borderId="40" xfId="0" applyFont="1" applyFill="1" applyBorder="1" applyAlignment="1">
      <alignment vertical="center" wrapText="1"/>
    </xf>
    <xf numFmtId="0" fontId="30" fillId="14" borderId="26" xfId="0" applyFont="1" applyFill="1" applyBorder="1" applyAlignment="1">
      <alignment vertical="center" wrapText="1"/>
    </xf>
    <xf numFmtId="0" fontId="33" fillId="14" borderId="28" xfId="0" applyFont="1" applyFill="1" applyBorder="1" applyAlignment="1">
      <alignment vertical="center" wrapText="1"/>
    </xf>
    <xf numFmtId="0" fontId="32" fillId="0" borderId="29" xfId="0" applyFont="1" applyBorder="1" applyAlignment="1">
      <alignment horizontal="center" vertical="center" wrapText="1"/>
    </xf>
    <xf numFmtId="0" fontId="32" fillId="0" borderId="31" xfId="0" applyFont="1" applyBorder="1" applyAlignment="1">
      <alignment horizontal="center" vertical="center" wrapText="1"/>
    </xf>
    <xf numFmtId="0" fontId="33" fillId="14" borderId="18" xfId="0" applyFont="1" applyFill="1" applyBorder="1" applyAlignment="1">
      <alignment vertical="center" wrapText="1"/>
    </xf>
    <xf numFmtId="0" fontId="31" fillId="0" borderId="12" xfId="0" applyFont="1" applyBorder="1" applyAlignment="1">
      <alignment horizontal="center" vertical="center" wrapText="1"/>
    </xf>
    <xf numFmtId="0" fontId="31" fillId="0" borderId="15" xfId="0" applyFont="1" applyBorder="1" applyAlignment="1">
      <alignment horizontal="center" vertical="center" wrapText="1"/>
    </xf>
    <xf numFmtId="0" fontId="31" fillId="0" borderId="17" xfId="0" applyFont="1" applyBorder="1" applyAlignment="1">
      <alignment horizontal="center" vertical="center" wrapText="1"/>
    </xf>
    <xf numFmtId="0" fontId="30" fillId="14" borderId="32" xfId="0" applyFont="1" applyFill="1" applyBorder="1" applyAlignment="1">
      <alignment horizontal="center" vertical="center" wrapText="1"/>
    </xf>
    <xf numFmtId="0" fontId="30" fillId="14" borderId="33" xfId="0" applyFont="1" applyFill="1" applyBorder="1" applyAlignment="1">
      <alignment horizontal="center" vertical="center" wrapText="1"/>
    </xf>
    <xf numFmtId="0" fontId="30" fillId="14" borderId="24" xfId="0" applyFont="1" applyFill="1" applyBorder="1" applyAlignment="1">
      <alignment horizontal="center" vertical="center" wrapText="1"/>
    </xf>
    <xf numFmtId="0" fontId="30" fillId="14" borderId="43" xfId="0" applyFont="1" applyFill="1" applyBorder="1" applyAlignment="1">
      <alignment vertical="center" wrapText="1"/>
    </xf>
    <xf numFmtId="0" fontId="30" fillId="14" borderId="17" xfId="0" applyFont="1" applyFill="1" applyBorder="1" applyAlignment="1">
      <alignment vertical="center" wrapText="1"/>
    </xf>
    <xf numFmtId="0" fontId="30" fillId="14" borderId="49" xfId="0" applyFont="1" applyFill="1" applyBorder="1" applyAlignment="1">
      <alignment vertical="center" wrapText="1"/>
    </xf>
    <xf numFmtId="0" fontId="30" fillId="14" borderId="50" xfId="0" applyFont="1" applyFill="1" applyBorder="1" applyAlignment="1">
      <alignment vertical="center" wrapText="1"/>
    </xf>
    <xf numFmtId="0" fontId="30" fillId="14" borderId="12" xfId="0" applyFont="1" applyFill="1" applyBorder="1" applyAlignment="1">
      <alignment horizontal="center" vertical="center" wrapText="1"/>
    </xf>
    <xf numFmtId="0" fontId="30" fillId="14" borderId="15" xfId="0" applyFont="1" applyFill="1" applyBorder="1" applyAlignment="1">
      <alignment horizontal="center" vertical="center" wrapText="1"/>
    </xf>
    <xf numFmtId="0" fontId="30" fillId="14" borderId="47" xfId="0" applyFont="1" applyFill="1" applyBorder="1" applyAlignment="1">
      <alignment vertical="center" wrapText="1"/>
    </xf>
    <xf numFmtId="0" fontId="30" fillId="14" borderId="48" xfId="0" applyFont="1" applyFill="1" applyBorder="1" applyAlignment="1">
      <alignment vertical="center" wrapText="1"/>
    </xf>
    <xf numFmtId="0" fontId="31" fillId="0" borderId="46" xfId="0" applyFont="1" applyBorder="1" applyAlignment="1">
      <alignment horizontal="center" vertical="center" wrapText="1"/>
    </xf>
    <xf numFmtId="0" fontId="28" fillId="0" borderId="25" xfId="0" applyFont="1" applyBorder="1" applyAlignment="1">
      <alignment horizontal="center" vertical="center" wrapText="1"/>
    </xf>
    <xf numFmtId="9" fontId="7" fillId="22" borderId="18" xfId="7" applyFont="1" applyFill="1" applyBorder="1" applyAlignment="1">
      <alignment horizontal="center" vertical="center"/>
    </xf>
    <xf numFmtId="9" fontId="7" fillId="22" borderId="19" xfId="7" applyFont="1" applyFill="1" applyBorder="1" applyAlignment="1">
      <alignment horizontal="center" vertical="center"/>
    </xf>
    <xf numFmtId="9" fontId="7" fillId="22" borderId="20" xfId="7" applyFont="1" applyFill="1" applyBorder="1" applyAlignment="1">
      <alignment horizontal="center" vertical="center"/>
    </xf>
    <xf numFmtId="9" fontId="7" fillId="22" borderId="18" xfId="7" applyFont="1" applyFill="1" applyBorder="1" applyAlignment="1">
      <alignment horizontal="center" vertical="center" wrapText="1"/>
    </xf>
    <xf numFmtId="9" fontId="7" fillId="22" borderId="20" xfId="7" applyFont="1" applyFill="1" applyBorder="1" applyAlignment="1">
      <alignment horizontal="center" vertical="center" wrapText="1"/>
    </xf>
    <xf numFmtId="9" fontId="7" fillId="2" borderId="18" xfId="7" applyFont="1" applyFill="1" applyBorder="1" applyAlignment="1">
      <alignment horizontal="center" vertical="center" wrapText="1"/>
    </xf>
    <xf numFmtId="9" fontId="7" fillId="2" borderId="19" xfId="7" applyFont="1" applyFill="1" applyBorder="1" applyAlignment="1">
      <alignment horizontal="center" vertical="center" wrapText="1"/>
    </xf>
    <xf numFmtId="9" fontId="7" fillId="2" borderId="20" xfId="7" applyFont="1" applyFill="1" applyBorder="1" applyAlignment="1">
      <alignment horizontal="center" vertical="center" wrapText="1"/>
    </xf>
    <xf numFmtId="3" fontId="38" fillId="0" borderId="18" xfId="7" applyNumberFormat="1" applyFont="1" applyFill="1" applyBorder="1" applyAlignment="1">
      <alignment horizontal="center" vertical="center"/>
    </xf>
    <xf numFmtId="3" fontId="38" fillId="0" borderId="19" xfId="7" applyNumberFormat="1" applyFont="1" applyFill="1" applyBorder="1" applyAlignment="1">
      <alignment horizontal="center" vertical="center"/>
    </xf>
    <xf numFmtId="3" fontId="38" fillId="0" borderId="20" xfId="7" applyNumberFormat="1" applyFont="1" applyFill="1" applyBorder="1" applyAlignment="1">
      <alignment horizontal="center" vertical="center"/>
    </xf>
    <xf numFmtId="167" fontId="38" fillId="0" borderId="18" xfId="7" applyNumberFormat="1" applyFont="1" applyFill="1" applyBorder="1" applyAlignment="1">
      <alignment horizontal="center" vertical="center"/>
    </xf>
    <xf numFmtId="167" fontId="38" fillId="0" borderId="19" xfId="7" applyNumberFormat="1" applyFont="1" applyFill="1" applyBorder="1" applyAlignment="1">
      <alignment horizontal="center" vertical="center"/>
    </xf>
    <xf numFmtId="167" fontId="38" fillId="0" borderId="20" xfId="7" applyNumberFormat="1" applyFont="1" applyFill="1" applyBorder="1" applyAlignment="1">
      <alignment horizontal="center" vertical="center"/>
    </xf>
    <xf numFmtId="4" fontId="38" fillId="0" borderId="1" xfId="7" applyNumberFormat="1" applyFont="1" applyFill="1" applyBorder="1" applyAlignment="1">
      <alignment horizontal="center" vertical="center"/>
    </xf>
    <xf numFmtId="167" fontId="38" fillId="0" borderId="18" xfId="7" applyNumberFormat="1" applyFont="1" applyBorder="1" applyAlignment="1">
      <alignment horizontal="center" vertical="center"/>
    </xf>
    <xf numFmtId="167" fontId="38" fillId="0" borderId="20" xfId="7" applyNumberFormat="1" applyFont="1" applyBorder="1" applyAlignment="1">
      <alignment horizontal="center" vertical="center"/>
    </xf>
    <xf numFmtId="3" fontId="38" fillId="0" borderId="18" xfId="7" applyNumberFormat="1" applyFont="1" applyBorder="1" applyAlignment="1">
      <alignment horizontal="center" vertical="center"/>
    </xf>
    <xf numFmtId="3" fontId="38" fillId="0" borderId="19" xfId="7" applyNumberFormat="1" applyFont="1" applyBorder="1" applyAlignment="1">
      <alignment horizontal="center" vertical="center"/>
    </xf>
    <xf numFmtId="3" fontId="38" fillId="0" borderId="20" xfId="7" applyNumberFormat="1" applyFont="1" applyBorder="1" applyAlignment="1">
      <alignment horizontal="center" vertical="center"/>
    </xf>
    <xf numFmtId="0" fontId="38" fillId="19" borderId="18" xfId="7" applyNumberFormat="1" applyFont="1" applyFill="1" applyBorder="1" applyAlignment="1">
      <alignment horizontal="center" vertical="center"/>
    </xf>
    <xf numFmtId="0" fontId="38" fillId="19" borderId="19" xfId="7" applyNumberFormat="1" applyFont="1" applyFill="1" applyBorder="1" applyAlignment="1">
      <alignment horizontal="center" vertical="center"/>
    </xf>
    <xf numFmtId="0" fontId="38" fillId="19" borderId="20" xfId="7" applyNumberFormat="1" applyFont="1" applyFill="1" applyBorder="1" applyAlignment="1">
      <alignment horizontal="center" vertical="center"/>
    </xf>
    <xf numFmtId="3" fontId="38" fillId="9" borderId="1" xfId="7" applyNumberFormat="1" applyFont="1" applyFill="1" applyBorder="1" applyAlignment="1">
      <alignment horizontal="center" vertical="center"/>
    </xf>
    <xf numFmtId="3" fontId="7" fillId="2" borderId="18" xfId="0" applyNumberFormat="1" applyFont="1" applyFill="1" applyBorder="1" applyAlignment="1">
      <alignment horizontal="center" vertical="center" wrapText="1"/>
    </xf>
    <xf numFmtId="3" fontId="7" fillId="2" borderId="19" xfId="0" applyNumberFormat="1" applyFont="1" applyFill="1" applyBorder="1" applyAlignment="1">
      <alignment horizontal="center" vertical="center" wrapText="1"/>
    </xf>
    <xf numFmtId="3" fontId="7" fillId="2" borderId="20" xfId="0" applyNumberFormat="1" applyFont="1" applyFill="1" applyBorder="1" applyAlignment="1">
      <alignment horizontal="center" vertical="center" wrapText="1"/>
    </xf>
    <xf numFmtId="3" fontId="38" fillId="13" borderId="18" xfId="7" applyNumberFormat="1" applyFont="1" applyFill="1" applyBorder="1" applyAlignment="1">
      <alignment horizontal="center" vertical="center"/>
    </xf>
    <xf numFmtId="3" fontId="38" fillId="13" borderId="19" xfId="7" applyNumberFormat="1" applyFont="1" applyFill="1" applyBorder="1" applyAlignment="1">
      <alignment horizontal="center" vertical="center"/>
    </xf>
    <xf numFmtId="3" fontId="38" fillId="13" borderId="20" xfId="7" applyNumberFormat="1" applyFont="1" applyFill="1" applyBorder="1" applyAlignment="1">
      <alignment horizontal="center" vertical="center"/>
    </xf>
    <xf numFmtId="3" fontId="38" fillId="13" borderId="18" xfId="0" applyNumberFormat="1" applyFont="1" applyFill="1" applyBorder="1" applyAlignment="1">
      <alignment horizontal="center" vertical="center" wrapText="1"/>
    </xf>
    <xf numFmtId="3" fontId="38" fillId="13" borderId="20" xfId="0" applyNumberFormat="1" applyFont="1" applyFill="1" applyBorder="1" applyAlignment="1">
      <alignment horizontal="center" vertical="center" wrapText="1"/>
    </xf>
    <xf numFmtId="3" fontId="38" fillId="13" borderId="19" xfId="0" applyNumberFormat="1" applyFont="1" applyFill="1" applyBorder="1" applyAlignment="1">
      <alignment horizontal="center" vertical="center" wrapText="1"/>
    </xf>
    <xf numFmtId="3" fontId="38" fillId="13" borderId="1" xfId="0" applyNumberFormat="1" applyFont="1" applyFill="1" applyBorder="1" applyAlignment="1">
      <alignment horizontal="center" vertical="center" wrapText="1"/>
    </xf>
    <xf numFmtId="165" fontId="15" fillId="0" borderId="1" xfId="0" applyNumberFormat="1" applyFont="1" applyBorder="1" applyAlignment="1">
      <alignment horizontal="center" vertical="center"/>
    </xf>
    <xf numFmtId="164" fontId="7" fillId="2" borderId="1" xfId="0" applyNumberFormat="1" applyFont="1" applyFill="1" applyBorder="1" applyAlignment="1">
      <alignment horizontal="center" vertical="center"/>
    </xf>
    <xf numFmtId="9" fontId="15" fillId="0" borderId="1" xfId="7" applyFont="1" applyBorder="1" applyAlignment="1">
      <alignment horizontal="center" vertical="center"/>
    </xf>
    <xf numFmtId="9" fontId="7" fillId="0" borderId="18" xfId="7" applyFont="1" applyBorder="1" applyAlignment="1">
      <alignment horizontal="center" vertical="center"/>
    </xf>
    <xf numFmtId="9" fontId="7" fillId="0" borderId="19" xfId="7" applyFont="1" applyBorder="1" applyAlignment="1">
      <alignment horizontal="center" vertical="center"/>
    </xf>
    <xf numFmtId="9" fontId="7" fillId="0" borderId="20" xfId="7" applyFont="1" applyBorder="1" applyAlignment="1">
      <alignment horizontal="center" vertical="center"/>
    </xf>
    <xf numFmtId="0" fontId="47" fillId="2" borderId="1" xfId="0" applyFont="1" applyFill="1" applyBorder="1" applyAlignment="1">
      <alignment horizontal="center" vertical="center"/>
    </xf>
    <xf numFmtId="0" fontId="48" fillId="2" borderId="1" xfId="0" applyFont="1" applyFill="1" applyBorder="1" applyAlignment="1">
      <alignment horizontal="center" vertical="center"/>
    </xf>
    <xf numFmtId="3" fontId="7" fillId="2" borderId="18" xfId="0" applyNumberFormat="1" applyFont="1" applyFill="1" applyBorder="1" applyAlignment="1">
      <alignment horizontal="center" vertical="center"/>
    </xf>
    <xf numFmtId="3" fontId="7" fillId="2" borderId="19" xfId="0" applyNumberFormat="1" applyFont="1" applyFill="1" applyBorder="1" applyAlignment="1">
      <alignment horizontal="center" vertical="center"/>
    </xf>
    <xf numFmtId="3" fontId="7" fillId="2" borderId="20" xfId="0" applyNumberFormat="1" applyFont="1" applyFill="1" applyBorder="1" applyAlignment="1">
      <alignment horizontal="center" vertical="center"/>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164" fontId="7" fillId="2" borderId="18" xfId="0" applyNumberFormat="1" applyFont="1" applyFill="1" applyBorder="1" applyAlignment="1">
      <alignment horizontal="center" vertical="center"/>
    </xf>
    <xf numFmtId="164" fontId="7" fillId="2" borderId="20" xfId="0" applyNumberFormat="1" applyFont="1" applyFill="1" applyBorder="1" applyAlignment="1">
      <alignment horizontal="center" vertical="center"/>
    </xf>
    <xf numFmtId="0" fontId="7" fillId="15" borderId="1" xfId="0" applyFont="1" applyFill="1" applyBorder="1" applyAlignment="1">
      <alignment horizontal="center" vertical="center" wrapText="1"/>
    </xf>
    <xf numFmtId="0" fontId="7" fillId="15" borderId="18"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8" xfId="0" applyFont="1" applyBorder="1" applyAlignment="1">
      <alignment horizontal="center" vertical="center"/>
    </xf>
    <xf numFmtId="0" fontId="45" fillId="0" borderId="13" xfId="0" applyFont="1" applyBorder="1" applyAlignment="1">
      <alignment horizontal="center" vertical="center" wrapText="1"/>
    </xf>
    <xf numFmtId="0" fontId="45" fillId="0" borderId="14" xfId="0" applyFont="1" applyBorder="1" applyAlignment="1">
      <alignment horizontal="center" vertical="center" wrapText="1"/>
    </xf>
    <xf numFmtId="0" fontId="45" fillId="0" borderId="15" xfId="0" applyFont="1" applyBorder="1" applyAlignment="1">
      <alignment horizontal="center" vertical="center" wrapText="1"/>
    </xf>
    <xf numFmtId="0" fontId="7" fillId="2" borderId="18" xfId="0" applyFont="1" applyFill="1" applyBorder="1" applyAlignment="1">
      <alignment horizontal="center" vertical="center" wrapText="1"/>
    </xf>
    <xf numFmtId="0" fontId="7" fillId="2" borderId="20" xfId="0" applyFont="1" applyFill="1" applyBorder="1" applyAlignment="1">
      <alignment horizontal="center" vertical="center" wrapText="1"/>
    </xf>
    <xf numFmtId="167" fontId="38" fillId="13" borderId="18" xfId="7" applyNumberFormat="1" applyFont="1" applyFill="1" applyBorder="1" applyAlignment="1">
      <alignment horizontal="center" vertical="center"/>
    </xf>
    <xf numFmtId="167" fontId="38" fillId="13" borderId="20" xfId="7" applyNumberFormat="1" applyFont="1" applyFill="1" applyBorder="1" applyAlignment="1">
      <alignment horizontal="center" vertical="center"/>
    </xf>
    <xf numFmtId="0" fontId="7" fillId="15" borderId="19" xfId="0" applyFont="1" applyFill="1" applyBorder="1" applyAlignment="1">
      <alignment horizontal="center" vertical="center" wrapText="1"/>
    </xf>
    <xf numFmtId="0" fontId="7" fillId="15" borderId="20" xfId="0" applyFont="1" applyFill="1" applyBorder="1" applyAlignment="1">
      <alignment horizontal="center" vertical="center" wrapText="1"/>
    </xf>
    <xf numFmtId="3" fontId="38" fillId="13" borderId="1" xfId="7" applyNumberFormat="1" applyFont="1" applyFill="1" applyBorder="1" applyAlignment="1">
      <alignment horizontal="center" vertical="center"/>
    </xf>
    <xf numFmtId="0" fontId="38" fillId="9" borderId="1" xfId="7" applyNumberFormat="1" applyFont="1" applyFill="1" applyBorder="1" applyAlignment="1">
      <alignment horizontal="center" vertical="center"/>
    </xf>
    <xf numFmtId="9" fontId="38" fillId="0" borderId="1" xfId="7" applyFont="1" applyBorder="1" applyAlignment="1">
      <alignment horizontal="center" vertical="center" wrapText="1"/>
    </xf>
    <xf numFmtId="9" fontId="38" fillId="0" borderId="18" xfId="7" applyFont="1" applyBorder="1" applyAlignment="1">
      <alignment horizontal="center" vertical="center"/>
    </xf>
    <xf numFmtId="9" fontId="38" fillId="0" borderId="19" xfId="7" applyFont="1" applyBorder="1" applyAlignment="1">
      <alignment horizontal="center" vertical="center"/>
    </xf>
    <xf numFmtId="9" fontId="38" fillId="0" borderId="20" xfId="7" applyFont="1" applyBorder="1" applyAlignment="1">
      <alignment horizontal="center" vertical="center"/>
    </xf>
    <xf numFmtId="4" fontId="38" fillId="13" borderId="1" xfId="7" applyNumberFormat="1" applyFont="1" applyFill="1" applyBorder="1" applyAlignment="1">
      <alignment horizontal="center" vertical="center"/>
    </xf>
    <xf numFmtId="0" fontId="7" fillId="0" borderId="17" xfId="0" applyFont="1" applyBorder="1" applyAlignment="1">
      <alignment horizontal="center"/>
    </xf>
    <xf numFmtId="0" fontId="7" fillId="0" borderId="1" xfId="0" applyFont="1" applyBorder="1" applyAlignment="1">
      <alignment horizontal="center"/>
    </xf>
    <xf numFmtId="0" fontId="38" fillId="9" borderId="18" xfId="7" applyNumberFormat="1" applyFont="1" applyFill="1" applyBorder="1" applyAlignment="1">
      <alignment horizontal="center" vertical="center"/>
    </xf>
    <xf numFmtId="0" fontId="38" fillId="9" borderId="20" xfId="7" applyNumberFormat="1" applyFont="1" applyFill="1" applyBorder="1" applyAlignment="1">
      <alignment horizontal="center" vertical="center"/>
    </xf>
    <xf numFmtId="0" fontId="38" fillId="9" borderId="19" xfId="7" applyNumberFormat="1" applyFont="1" applyFill="1" applyBorder="1" applyAlignment="1">
      <alignment horizontal="center" vertical="center"/>
    </xf>
    <xf numFmtId="3" fontId="38" fillId="9" borderId="18" xfId="7" applyNumberFormat="1" applyFont="1" applyFill="1" applyBorder="1" applyAlignment="1">
      <alignment horizontal="center" vertical="center"/>
    </xf>
    <xf numFmtId="3" fontId="38" fillId="9" borderId="19" xfId="7" applyNumberFormat="1" applyFont="1" applyFill="1" applyBorder="1" applyAlignment="1">
      <alignment horizontal="center" vertical="center"/>
    </xf>
    <xf numFmtId="3" fontId="38" fillId="9" borderId="20" xfId="7" applyNumberFormat="1" applyFont="1" applyFill="1" applyBorder="1" applyAlignment="1">
      <alignment horizontal="center" vertical="center"/>
    </xf>
    <xf numFmtId="3" fontId="38" fillId="0" borderId="1" xfId="7" applyNumberFormat="1" applyFont="1" applyFill="1" applyBorder="1" applyAlignment="1">
      <alignment horizontal="center" vertical="center"/>
    </xf>
    <xf numFmtId="3" fontId="38" fillId="0" borderId="1" xfId="7" applyNumberFormat="1" applyFont="1" applyBorder="1" applyAlignment="1">
      <alignment horizontal="center" vertical="center"/>
    </xf>
    <xf numFmtId="1" fontId="7" fillId="0" borderId="18" xfId="0" applyNumberFormat="1" applyFont="1" applyBorder="1" applyAlignment="1">
      <alignment horizontal="center" vertical="center" wrapText="1"/>
    </xf>
    <xf numFmtId="1" fontId="7" fillId="0" borderId="19" xfId="0" applyNumberFormat="1" applyFont="1" applyBorder="1" applyAlignment="1">
      <alignment horizontal="center" vertical="center" wrapText="1"/>
    </xf>
    <xf numFmtId="1" fontId="7" fillId="0" borderId="20" xfId="0" applyNumberFormat="1" applyFont="1" applyBorder="1" applyAlignment="1">
      <alignment horizontal="center" vertical="center" wrapText="1"/>
    </xf>
    <xf numFmtId="0" fontId="7" fillId="12" borderId="18" xfId="0" applyFont="1" applyFill="1" applyBorder="1" applyAlignment="1">
      <alignment horizontal="center" vertical="center" wrapText="1"/>
    </xf>
    <xf numFmtId="0" fontId="7" fillId="12" borderId="19" xfId="0" applyFont="1" applyFill="1" applyBorder="1" applyAlignment="1">
      <alignment horizontal="center" vertical="center" wrapText="1"/>
    </xf>
    <xf numFmtId="0" fontId="7" fillId="12" borderId="20" xfId="0" applyFont="1" applyFill="1" applyBorder="1" applyAlignment="1">
      <alignment horizontal="center" vertical="center" wrapText="1"/>
    </xf>
    <xf numFmtId="0" fontId="37" fillId="0" borderId="18" xfId="0" applyFont="1" applyBorder="1" applyAlignment="1">
      <alignment horizontal="center" vertical="center" wrapText="1"/>
    </xf>
    <xf numFmtId="0" fontId="37" fillId="0" borderId="19" xfId="0" applyFont="1" applyBorder="1" applyAlignment="1">
      <alignment horizontal="center" vertical="center"/>
    </xf>
    <xf numFmtId="0" fontId="37" fillId="0" borderId="20" xfId="0" applyFont="1" applyBorder="1" applyAlignment="1">
      <alignment horizontal="center" vertical="center"/>
    </xf>
    <xf numFmtId="1" fontId="7" fillId="0" borderId="18" xfId="0" applyNumberFormat="1" applyFont="1" applyBorder="1" applyAlignment="1">
      <alignment horizontal="center" vertical="center"/>
    </xf>
    <xf numFmtId="1" fontId="7" fillId="0" borderId="19" xfId="0" applyNumberFormat="1" applyFont="1" applyBorder="1" applyAlignment="1">
      <alignment horizontal="center" vertical="center"/>
    </xf>
    <xf numFmtId="1" fontId="7" fillId="0" borderId="20" xfId="0" applyNumberFormat="1" applyFont="1" applyBorder="1" applyAlignment="1">
      <alignment horizontal="center" vertical="center"/>
    </xf>
    <xf numFmtId="9" fontId="38" fillId="0" borderId="18" xfId="7" applyFont="1" applyFill="1" applyBorder="1" applyAlignment="1">
      <alignment horizontal="center" vertical="center"/>
    </xf>
    <xf numFmtId="9" fontId="38" fillId="0" borderId="19" xfId="7" applyFont="1" applyFill="1" applyBorder="1" applyAlignment="1">
      <alignment horizontal="center" vertical="center"/>
    </xf>
    <xf numFmtId="9" fontId="38" fillId="0" borderId="20" xfId="7" applyFont="1" applyFill="1" applyBorder="1" applyAlignment="1">
      <alignment horizontal="center" vertical="center"/>
    </xf>
    <xf numFmtId="0" fontId="7" fillId="2" borderId="19" xfId="0" applyFont="1" applyFill="1" applyBorder="1" applyAlignment="1">
      <alignment horizontal="center" vertical="center" wrapText="1"/>
    </xf>
    <xf numFmtId="0" fontId="7" fillId="11" borderId="18" xfId="0" applyFont="1" applyFill="1" applyBorder="1" applyAlignment="1">
      <alignment horizontal="center" vertical="center" wrapText="1"/>
    </xf>
    <xf numFmtId="0" fontId="7" fillId="11" borderId="19" xfId="0" applyFont="1" applyFill="1" applyBorder="1" applyAlignment="1">
      <alignment horizontal="center" vertical="center" wrapText="1"/>
    </xf>
    <xf numFmtId="0" fontId="7" fillId="11" borderId="20" xfId="0" applyFont="1" applyFill="1" applyBorder="1" applyAlignment="1">
      <alignment horizontal="center" vertical="center" wrapText="1"/>
    </xf>
    <xf numFmtId="0" fontId="7" fillId="2" borderId="11"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20" xfId="0" applyFont="1" applyFill="1" applyBorder="1" applyAlignment="1">
      <alignment horizontal="center" vertical="center"/>
    </xf>
    <xf numFmtId="9" fontId="7" fillId="2" borderId="1" xfId="7" applyFont="1" applyFill="1" applyBorder="1" applyAlignment="1">
      <alignment horizontal="center" vertical="center"/>
    </xf>
    <xf numFmtId="3" fontId="7" fillId="2" borderId="11" xfId="0" applyNumberFormat="1" applyFont="1" applyFill="1" applyBorder="1" applyAlignment="1">
      <alignment horizontal="center" vertical="center" wrapText="1"/>
    </xf>
    <xf numFmtId="3" fontId="7" fillId="2" borderId="16" xfId="0" applyNumberFormat="1" applyFont="1" applyFill="1" applyBorder="1" applyAlignment="1">
      <alignment horizontal="center" vertical="center" wrapText="1"/>
    </xf>
    <xf numFmtId="3" fontId="7" fillId="2" borderId="13" xfId="0" applyNumberFormat="1" applyFont="1" applyFill="1" applyBorder="1" applyAlignment="1">
      <alignment horizontal="center" vertical="center" wrapText="1"/>
    </xf>
    <xf numFmtId="3" fontId="7" fillId="2" borderId="2" xfId="0"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164" fontId="7" fillId="2" borderId="19" xfId="0" applyNumberFormat="1" applyFont="1" applyFill="1" applyBorder="1" applyAlignment="1">
      <alignment horizontal="center" vertical="center"/>
    </xf>
    <xf numFmtId="0" fontId="7" fillId="2" borderId="18" xfId="0" applyFont="1" applyFill="1" applyBorder="1" applyAlignment="1">
      <alignment horizontal="left" vertical="center" wrapText="1"/>
    </xf>
    <xf numFmtId="0" fontId="7" fillId="2" borderId="20" xfId="0" applyFont="1" applyFill="1" applyBorder="1" applyAlignment="1">
      <alignment horizontal="left" vertical="center" wrapText="1"/>
    </xf>
    <xf numFmtId="164" fontId="7" fillId="22" borderId="18" xfId="0" applyNumberFormat="1" applyFont="1" applyFill="1" applyBorder="1" applyAlignment="1">
      <alignment horizontal="center" vertical="center"/>
    </xf>
    <xf numFmtId="164" fontId="7" fillId="22" borderId="20" xfId="0" applyNumberFormat="1" applyFont="1" applyFill="1" applyBorder="1" applyAlignment="1">
      <alignment horizontal="center" vertical="center"/>
    </xf>
    <xf numFmtId="3" fontId="7" fillId="22" borderId="18" xfId="0" applyNumberFormat="1" applyFont="1" applyFill="1" applyBorder="1" applyAlignment="1">
      <alignment horizontal="center" vertical="center" wrapText="1"/>
    </xf>
    <xf numFmtId="3" fontId="7" fillId="22" borderId="20" xfId="0" applyNumberFormat="1" applyFont="1" applyFill="1" applyBorder="1" applyAlignment="1">
      <alignment horizontal="center" vertical="center" wrapText="1"/>
    </xf>
    <xf numFmtId="164" fontId="7" fillId="22" borderId="19" xfId="0" applyNumberFormat="1" applyFont="1" applyFill="1" applyBorder="1" applyAlignment="1">
      <alignment horizontal="center" vertical="center"/>
    </xf>
    <xf numFmtId="0" fontId="7" fillId="2" borderId="18" xfId="0" applyFont="1" applyFill="1" applyBorder="1" applyAlignment="1">
      <alignment horizontal="left" vertical="center"/>
    </xf>
    <xf numFmtId="0" fontId="7" fillId="2" borderId="19" xfId="0" applyFont="1" applyFill="1" applyBorder="1" applyAlignment="1">
      <alignment horizontal="left" vertical="center"/>
    </xf>
    <xf numFmtId="0" fontId="7" fillId="2" borderId="20" xfId="0" applyFont="1" applyFill="1" applyBorder="1" applyAlignment="1">
      <alignment horizontal="left" vertical="center"/>
    </xf>
    <xf numFmtId="3" fontId="7" fillId="2" borderId="18" xfId="0" applyNumberFormat="1" applyFont="1" applyFill="1" applyBorder="1" applyAlignment="1">
      <alignment horizontal="left" vertical="center" wrapText="1"/>
    </xf>
    <xf numFmtId="3" fontId="7" fillId="2" borderId="20" xfId="0" applyNumberFormat="1" applyFont="1" applyFill="1" applyBorder="1" applyAlignment="1">
      <alignment horizontal="left" vertical="center" wrapText="1"/>
    </xf>
    <xf numFmtId="9" fontId="7" fillId="2" borderId="18" xfId="7" applyFont="1" applyFill="1" applyBorder="1" applyAlignment="1">
      <alignment horizontal="center" vertical="center"/>
    </xf>
    <xf numFmtId="9" fontId="7" fillId="2" borderId="20" xfId="7" applyFont="1" applyFill="1" applyBorder="1" applyAlignment="1">
      <alignment horizontal="center" vertical="center"/>
    </xf>
    <xf numFmtId="164" fontId="7" fillId="23" borderId="18" xfId="0" applyNumberFormat="1" applyFont="1" applyFill="1" applyBorder="1" applyAlignment="1">
      <alignment horizontal="center" vertical="center"/>
    </xf>
    <xf numFmtId="164" fontId="7" fillId="23" borderId="20" xfId="0" applyNumberFormat="1" applyFont="1" applyFill="1" applyBorder="1" applyAlignment="1">
      <alignment horizontal="center" vertical="center"/>
    </xf>
    <xf numFmtId="164" fontId="7" fillId="13" borderId="18" xfId="0" applyNumberFormat="1" applyFont="1" applyFill="1" applyBorder="1" applyAlignment="1">
      <alignment horizontal="center" vertical="center"/>
    </xf>
    <xf numFmtId="164" fontId="7" fillId="13" borderId="19" xfId="0" applyNumberFormat="1" applyFont="1" applyFill="1" applyBorder="1" applyAlignment="1">
      <alignment horizontal="center" vertical="center"/>
    </xf>
    <xf numFmtId="164" fontId="7" fillId="13" borderId="20" xfId="0" applyNumberFormat="1" applyFont="1" applyFill="1" applyBorder="1" applyAlignment="1">
      <alignment horizontal="center" vertical="center"/>
    </xf>
    <xf numFmtId="9" fontId="38" fillId="13" borderId="18" xfId="7" applyFont="1" applyFill="1" applyBorder="1" applyAlignment="1">
      <alignment horizontal="center" vertical="center" wrapText="1"/>
    </xf>
    <xf numFmtId="9" fontId="38" fillId="13" borderId="19" xfId="7" applyFont="1" applyFill="1" applyBorder="1" applyAlignment="1">
      <alignment horizontal="center" vertical="center" wrapText="1"/>
    </xf>
    <xf numFmtId="9" fontId="38" fillId="13" borderId="20" xfId="7" applyFont="1" applyFill="1" applyBorder="1" applyAlignment="1">
      <alignment horizontal="center" vertical="center" wrapText="1"/>
    </xf>
    <xf numFmtId="9" fontId="7" fillId="23" borderId="18" xfId="7" applyFont="1" applyFill="1" applyBorder="1" applyAlignment="1">
      <alignment horizontal="center" vertical="center"/>
    </xf>
    <xf numFmtId="9" fontId="7" fillId="23" borderId="20" xfId="7" applyFont="1" applyFill="1" applyBorder="1" applyAlignment="1">
      <alignment horizontal="center" vertical="center"/>
    </xf>
    <xf numFmtId="0" fontId="7" fillId="2" borderId="1" xfId="0" applyFont="1" applyFill="1" applyBorder="1" applyAlignment="1">
      <alignment horizontal="center" vertical="center" wrapText="1"/>
    </xf>
    <xf numFmtId="9" fontId="38" fillId="0" borderId="1" xfId="7" applyFont="1" applyFill="1" applyBorder="1" applyAlignment="1">
      <alignment horizontal="center" vertical="center"/>
    </xf>
    <xf numFmtId="0" fontId="27" fillId="2" borderId="25" xfId="0" applyFont="1" applyFill="1" applyBorder="1" applyAlignment="1">
      <alignment horizontal="center" vertical="center" wrapText="1"/>
    </xf>
    <xf numFmtId="0" fontId="27" fillId="2" borderId="26" xfId="0" applyFont="1" applyFill="1" applyBorder="1" applyAlignment="1">
      <alignment horizontal="center" vertical="center" wrapText="1"/>
    </xf>
    <xf numFmtId="0" fontId="7" fillId="10" borderId="18" xfId="0" applyFont="1" applyFill="1" applyBorder="1" applyAlignment="1">
      <alignment horizontal="center" vertical="center" wrapText="1"/>
    </xf>
    <xf numFmtId="0" fontId="7" fillId="10" borderId="19" xfId="0" applyFont="1" applyFill="1" applyBorder="1" applyAlignment="1">
      <alignment horizontal="center" vertical="center" wrapText="1"/>
    </xf>
    <xf numFmtId="0" fontId="7" fillId="10" borderId="20" xfId="0" applyFont="1" applyFill="1" applyBorder="1" applyAlignment="1">
      <alignment horizontal="center" vertical="center" wrapText="1"/>
    </xf>
    <xf numFmtId="0" fontId="7" fillId="8" borderId="18" xfId="0" applyFont="1" applyFill="1" applyBorder="1" applyAlignment="1">
      <alignment horizontal="center" vertical="center" wrapText="1"/>
    </xf>
    <xf numFmtId="0" fontId="7" fillId="8" borderId="19" xfId="0" applyFont="1" applyFill="1" applyBorder="1" applyAlignment="1">
      <alignment horizontal="center" vertical="center" wrapText="1"/>
    </xf>
    <xf numFmtId="0" fontId="7" fillId="8" borderId="20" xfId="0" applyFont="1" applyFill="1" applyBorder="1" applyAlignment="1">
      <alignment horizontal="center" vertical="center" wrapText="1"/>
    </xf>
    <xf numFmtId="0" fontId="37" fillId="0" borderId="11" xfId="0" applyFont="1" applyBorder="1" applyAlignment="1">
      <alignment horizontal="center" vertical="center" wrapText="1"/>
    </xf>
    <xf numFmtId="0" fontId="37" fillId="0" borderId="16" xfId="0" applyFont="1" applyBorder="1" applyAlignment="1">
      <alignment horizontal="center" vertical="center"/>
    </xf>
    <xf numFmtId="0" fontId="37" fillId="0" borderId="13" xfId="0" applyFont="1" applyBorder="1" applyAlignment="1">
      <alignment horizontal="center" vertical="center"/>
    </xf>
    <xf numFmtId="0" fontId="27" fillId="0" borderId="1" xfId="0" applyFont="1" applyBorder="1" applyAlignment="1">
      <alignment horizontal="center" vertical="center" wrapText="1"/>
    </xf>
    <xf numFmtId="0" fontId="7" fillId="9" borderId="18" xfId="0" applyFont="1" applyFill="1" applyBorder="1" applyAlignment="1">
      <alignment horizontal="center" vertical="center" wrapText="1"/>
    </xf>
    <xf numFmtId="0" fontId="7" fillId="9" borderId="19" xfId="0" applyFont="1" applyFill="1" applyBorder="1" applyAlignment="1">
      <alignment horizontal="center" vertical="center" wrapText="1"/>
    </xf>
    <xf numFmtId="0" fontId="7" fillId="9" borderId="20" xfId="0" applyFont="1" applyFill="1" applyBorder="1" applyAlignment="1">
      <alignment horizontal="center" vertical="center" wrapText="1"/>
    </xf>
    <xf numFmtId="0" fontId="7" fillId="7" borderId="18" xfId="0" applyFont="1" applyFill="1" applyBorder="1" applyAlignment="1">
      <alignment horizontal="center" vertical="center" wrapText="1"/>
    </xf>
    <xf numFmtId="0" fontId="7" fillId="7" borderId="19" xfId="0" applyFont="1" applyFill="1" applyBorder="1" applyAlignment="1">
      <alignment horizontal="center" vertical="center" wrapText="1"/>
    </xf>
    <xf numFmtId="0" fontId="7" fillId="7" borderId="20" xfId="0" applyFont="1" applyFill="1" applyBorder="1" applyAlignment="1">
      <alignment horizontal="center" vertic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4" fillId="0" borderId="18" xfId="0" applyFont="1" applyBorder="1" applyAlignment="1">
      <alignment horizontal="center" vertical="center" wrapText="1"/>
    </xf>
    <xf numFmtId="0" fontId="34" fillId="0" borderId="20" xfId="0" applyFont="1" applyBorder="1" applyAlignment="1">
      <alignment horizontal="center" vertical="center" wrapText="1"/>
    </xf>
    <xf numFmtId="0" fontId="7" fillId="0" borderId="4" xfId="0" applyFont="1" applyBorder="1" applyAlignment="1">
      <alignment horizontal="center" vertical="center" wrapText="1"/>
    </xf>
    <xf numFmtId="0" fontId="38" fillId="0" borderId="1" xfId="0" applyFont="1" applyBorder="1" applyAlignment="1">
      <alignment horizontal="center" vertical="center" wrapText="1"/>
    </xf>
    <xf numFmtId="0" fontId="38" fillId="0" borderId="18" xfId="0" applyFont="1" applyBorder="1" applyAlignment="1">
      <alignment horizontal="center" vertical="center" wrapText="1"/>
    </xf>
    <xf numFmtId="0" fontId="38" fillId="0" borderId="19" xfId="0" applyFont="1" applyBorder="1" applyAlignment="1">
      <alignment horizontal="center" vertical="center" wrapText="1"/>
    </xf>
    <xf numFmtId="0" fontId="38" fillId="0" borderId="20" xfId="0" applyFont="1" applyBorder="1" applyAlignment="1">
      <alignment horizontal="center" vertical="center" wrapText="1"/>
    </xf>
    <xf numFmtId="1" fontId="7" fillId="0" borderId="1" xfId="0" applyNumberFormat="1" applyFont="1" applyBorder="1" applyAlignment="1">
      <alignment horizontal="center" vertical="center" wrapText="1"/>
    </xf>
    <xf numFmtId="3" fontId="7" fillId="22" borderId="19" xfId="0" applyNumberFormat="1" applyFont="1" applyFill="1" applyBorder="1" applyAlignment="1">
      <alignment horizontal="center" vertical="center" wrapText="1"/>
    </xf>
    <xf numFmtId="3" fontId="7" fillId="2" borderId="1" xfId="0" applyNumberFormat="1" applyFont="1" applyFill="1" applyBorder="1" applyAlignment="1">
      <alignment horizontal="left" vertical="center" wrapText="1"/>
    </xf>
    <xf numFmtId="0" fontId="7" fillId="2" borderId="1" xfId="0" applyFont="1" applyFill="1" applyBorder="1" applyAlignment="1">
      <alignment horizontal="left" vertical="center"/>
    </xf>
    <xf numFmtId="0" fontId="7" fillId="0" borderId="2" xfId="0" applyFont="1" applyBorder="1" applyAlignment="1">
      <alignment horizontal="center" vertical="center" wrapText="1"/>
    </xf>
    <xf numFmtId="0" fontId="7" fillId="0" borderId="2" xfId="0" applyFont="1" applyBorder="1" applyAlignment="1">
      <alignment horizontal="center" vertical="center"/>
    </xf>
    <xf numFmtId="0" fontId="7" fillId="2" borderId="18" xfId="0" applyFont="1" applyFill="1" applyBorder="1" applyAlignment="1">
      <alignment horizontal="center" wrapText="1"/>
    </xf>
    <xf numFmtId="0" fontId="7" fillId="2" borderId="20" xfId="0" applyFont="1" applyFill="1" applyBorder="1" applyAlignment="1">
      <alignment horizontal="center" wrapText="1"/>
    </xf>
    <xf numFmtId="0" fontId="7" fillId="2" borderId="1" xfId="0" applyFont="1" applyFill="1" applyBorder="1" applyAlignment="1">
      <alignment horizontal="left" vertical="center" wrapText="1"/>
    </xf>
    <xf numFmtId="3" fontId="7" fillId="23" borderId="18" xfId="0" applyNumberFormat="1" applyFont="1" applyFill="1" applyBorder="1" applyAlignment="1">
      <alignment horizontal="center" vertical="center"/>
    </xf>
    <xf numFmtId="3" fontId="7" fillId="23" borderId="20" xfId="0" applyNumberFormat="1" applyFont="1" applyFill="1" applyBorder="1" applyAlignment="1">
      <alignment horizontal="center" vertical="center"/>
    </xf>
    <xf numFmtId="0" fontId="7" fillId="2" borderId="19" xfId="0" applyFont="1" applyFill="1" applyBorder="1" applyAlignment="1">
      <alignment horizontal="left" vertical="center" wrapText="1"/>
    </xf>
    <xf numFmtId="0" fontId="36" fillId="2" borderId="2" xfId="0" applyFont="1" applyFill="1" applyBorder="1" applyAlignment="1">
      <alignment horizontal="center" vertical="center" wrapText="1"/>
    </xf>
    <xf numFmtId="0" fontId="36" fillId="2" borderId="3" xfId="0" applyFont="1" applyFill="1" applyBorder="1" applyAlignment="1">
      <alignment horizontal="center" vertical="center" wrapText="1"/>
    </xf>
    <xf numFmtId="0" fontId="36" fillId="2" borderId="4" xfId="0" applyFont="1" applyFill="1" applyBorder="1" applyAlignment="1">
      <alignment horizontal="center" vertical="center" wrapText="1"/>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36" fillId="2" borderId="1"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 xfId="0" applyFont="1" applyFill="1" applyBorder="1" applyAlignment="1">
      <alignment horizontal="center" vertical="center"/>
    </xf>
    <xf numFmtId="9" fontId="38" fillId="2" borderId="18" xfId="7" applyFont="1" applyFill="1" applyBorder="1" applyAlignment="1">
      <alignment horizontal="center" vertical="center"/>
    </xf>
    <xf numFmtId="9" fontId="38" fillId="2" borderId="20" xfId="7" applyFont="1" applyFill="1" applyBorder="1" applyAlignment="1">
      <alignment horizontal="center" vertical="center"/>
    </xf>
    <xf numFmtId="167" fontId="38" fillId="19" borderId="1" xfId="0" applyNumberFormat="1" applyFont="1" applyFill="1" applyBorder="1" applyAlignment="1">
      <alignment horizontal="center" vertical="center" wrapText="1"/>
    </xf>
    <xf numFmtId="167" fontId="38" fillId="19" borderId="18" xfId="0" applyNumberFormat="1" applyFont="1" applyFill="1" applyBorder="1" applyAlignment="1">
      <alignment horizontal="center" vertical="center" wrapText="1"/>
    </xf>
    <xf numFmtId="167" fontId="38" fillId="19" borderId="19" xfId="0" applyNumberFormat="1" applyFont="1" applyFill="1" applyBorder="1" applyAlignment="1">
      <alignment horizontal="center" vertical="center" wrapText="1"/>
    </xf>
    <xf numFmtId="167" fontId="38" fillId="19" borderId="20" xfId="0" applyNumberFormat="1" applyFont="1" applyFill="1" applyBorder="1" applyAlignment="1">
      <alignment horizontal="center" vertical="center" wrapText="1"/>
    </xf>
    <xf numFmtId="3" fontId="38" fillId="2" borderId="18" xfId="7" applyNumberFormat="1" applyFont="1" applyFill="1" applyBorder="1" applyAlignment="1">
      <alignment horizontal="center" vertical="center"/>
    </xf>
    <xf numFmtId="3" fontId="38" fillId="2" borderId="20" xfId="7" applyNumberFormat="1" applyFont="1" applyFill="1" applyBorder="1" applyAlignment="1">
      <alignment horizontal="center" vertical="center"/>
    </xf>
    <xf numFmtId="167" fontId="38" fillId="0" borderId="18" xfId="0" applyNumberFormat="1" applyFont="1" applyBorder="1" applyAlignment="1">
      <alignment horizontal="center" vertical="center" wrapText="1"/>
    </xf>
    <xf numFmtId="167" fontId="38" fillId="0" borderId="19" xfId="0" applyNumberFormat="1" applyFont="1" applyBorder="1" applyAlignment="1">
      <alignment horizontal="center" vertical="center" wrapText="1"/>
    </xf>
    <xf numFmtId="167" fontId="38" fillId="0" borderId="20" xfId="0" applyNumberFormat="1" applyFont="1" applyBorder="1" applyAlignment="1">
      <alignment horizontal="center" vertical="center" wrapText="1"/>
    </xf>
    <xf numFmtId="9" fontId="38" fillId="0" borderId="1" xfId="7" applyFont="1" applyBorder="1" applyAlignment="1">
      <alignment horizontal="center" vertical="center"/>
    </xf>
    <xf numFmtId="9" fontId="38" fillId="0" borderId="18" xfId="0" applyNumberFormat="1" applyFont="1" applyBorder="1" applyAlignment="1">
      <alignment horizontal="center" vertical="center" wrapText="1"/>
    </xf>
    <xf numFmtId="9" fontId="38" fillId="0" borderId="1" xfId="0" applyNumberFormat="1" applyFont="1" applyBorder="1" applyAlignment="1">
      <alignment horizontal="center" vertical="center" wrapText="1"/>
    </xf>
    <xf numFmtId="9" fontId="38" fillId="0" borderId="20" xfId="0" applyNumberFormat="1" applyFont="1" applyBorder="1" applyAlignment="1">
      <alignment horizontal="center" vertical="center" wrapText="1"/>
    </xf>
    <xf numFmtId="3" fontId="38" fillId="19" borderId="18" xfId="0" applyNumberFormat="1" applyFont="1" applyFill="1" applyBorder="1" applyAlignment="1">
      <alignment horizontal="center" vertical="center" wrapText="1"/>
    </xf>
    <xf numFmtId="3" fontId="38" fillId="19" borderId="20" xfId="0" applyNumberFormat="1" applyFont="1" applyFill="1" applyBorder="1" applyAlignment="1">
      <alignment horizontal="center" vertical="center" wrapText="1"/>
    </xf>
    <xf numFmtId="9" fontId="38" fillId="9" borderId="18" xfId="7" applyFont="1" applyFill="1" applyBorder="1" applyAlignment="1">
      <alignment horizontal="center" vertical="center"/>
    </xf>
    <xf numFmtId="9" fontId="38" fillId="9" borderId="19" xfId="7" applyFont="1" applyFill="1" applyBorder="1" applyAlignment="1">
      <alignment horizontal="center" vertical="center"/>
    </xf>
    <xf numFmtId="9" fontId="38" fillId="9" borderId="20" xfId="7" applyFont="1" applyFill="1" applyBorder="1" applyAlignment="1">
      <alignment horizontal="center" vertical="center"/>
    </xf>
    <xf numFmtId="1" fontId="7" fillId="0" borderId="1" xfId="0" applyNumberFormat="1" applyFont="1" applyBorder="1" applyAlignment="1">
      <alignment horizontal="center" vertical="center"/>
    </xf>
    <xf numFmtId="0" fontId="0" fillId="15" borderId="1" xfId="0" applyFill="1" applyBorder="1" applyAlignment="1">
      <alignment horizontal="center" vertical="center" wrapText="1"/>
    </xf>
    <xf numFmtId="3" fontId="38" fillId="19" borderId="18" xfId="7" applyNumberFormat="1" applyFont="1" applyFill="1" applyBorder="1" applyAlignment="1">
      <alignment horizontal="center" vertical="center"/>
    </xf>
    <xf numFmtId="3" fontId="38" fillId="19" borderId="19" xfId="7" applyNumberFormat="1" applyFont="1" applyFill="1" applyBorder="1" applyAlignment="1">
      <alignment horizontal="center" vertical="center"/>
    </xf>
    <xf numFmtId="3" fontId="38" fillId="19" borderId="20" xfId="7" applyNumberFormat="1" applyFont="1" applyFill="1" applyBorder="1" applyAlignment="1">
      <alignment horizontal="center" vertical="center"/>
    </xf>
    <xf numFmtId="167" fontId="38" fillId="9" borderId="18" xfId="7" applyNumberFormat="1" applyFont="1" applyFill="1" applyBorder="1" applyAlignment="1">
      <alignment horizontal="center" vertical="center"/>
    </xf>
    <xf numFmtId="167" fontId="38" fillId="9" borderId="20" xfId="7" applyNumberFormat="1" applyFont="1" applyFill="1" applyBorder="1" applyAlignment="1">
      <alignment horizontal="center" vertical="center"/>
    </xf>
    <xf numFmtId="3" fontId="38" fillId="19" borderId="1" xfId="0" applyNumberFormat="1" applyFont="1" applyFill="1" applyBorder="1" applyAlignment="1">
      <alignment horizontal="center" vertical="center" wrapText="1"/>
    </xf>
    <xf numFmtId="3" fontId="38" fillId="0" borderId="1" xfId="0" applyNumberFormat="1" applyFont="1" applyBorder="1" applyAlignment="1">
      <alignment horizontal="center" vertical="center" wrapText="1"/>
    </xf>
    <xf numFmtId="0" fontId="38" fillId="2" borderId="1" xfId="0" applyFont="1" applyFill="1" applyBorder="1" applyAlignment="1">
      <alignment horizontal="center" vertical="center" wrapText="1"/>
    </xf>
    <xf numFmtId="3" fontId="38" fillId="0" borderId="18" xfId="0" applyNumberFormat="1" applyFont="1" applyBorder="1" applyAlignment="1">
      <alignment horizontal="center" vertical="center" wrapText="1"/>
    </xf>
    <xf numFmtId="3" fontId="38" fillId="0" borderId="20" xfId="0" applyNumberFormat="1" applyFont="1" applyBorder="1" applyAlignment="1">
      <alignment horizontal="center" vertical="center" wrapText="1"/>
    </xf>
    <xf numFmtId="0" fontId="7" fillId="0" borderId="18" xfId="0" applyFont="1" applyBorder="1" applyAlignment="1">
      <alignment horizontal="center"/>
    </xf>
    <xf numFmtId="0" fontId="7" fillId="0" borderId="19" xfId="0" applyFont="1" applyBorder="1" applyAlignment="1">
      <alignment horizontal="center"/>
    </xf>
    <xf numFmtId="0" fontId="7" fillId="0" borderId="20" xfId="0" applyFont="1" applyBorder="1" applyAlignment="1">
      <alignment horizontal="center"/>
    </xf>
    <xf numFmtId="3" fontId="7" fillId="2" borderId="1" xfId="0" applyNumberFormat="1" applyFont="1" applyFill="1" applyBorder="1" applyAlignment="1">
      <alignment horizontal="center" vertical="center"/>
    </xf>
    <xf numFmtId="0" fontId="7" fillId="2" borderId="1" xfId="0" applyFont="1" applyFill="1" applyBorder="1" applyAlignment="1">
      <alignment horizontal="center" vertical="center"/>
    </xf>
    <xf numFmtId="0" fontId="38" fillId="20" borderId="18" xfId="7" applyNumberFormat="1" applyFont="1" applyFill="1" applyBorder="1" applyAlignment="1">
      <alignment horizontal="center" vertical="center"/>
    </xf>
    <xf numFmtId="0" fontId="38" fillId="20" borderId="19" xfId="7" applyNumberFormat="1" applyFont="1" applyFill="1" applyBorder="1" applyAlignment="1">
      <alignment horizontal="center" vertical="center"/>
    </xf>
    <xf numFmtId="0" fontId="38" fillId="20" borderId="20" xfId="7" applyNumberFormat="1" applyFont="1" applyFill="1" applyBorder="1" applyAlignment="1">
      <alignment horizontal="center" vertical="center"/>
    </xf>
    <xf numFmtId="3" fontId="38" fillId="20" borderId="18" xfId="0" applyNumberFormat="1" applyFont="1" applyFill="1" applyBorder="1" applyAlignment="1">
      <alignment horizontal="center" vertical="center" wrapText="1"/>
    </xf>
    <xf numFmtId="3" fontId="38" fillId="20" borderId="20" xfId="0" applyNumberFormat="1" applyFont="1" applyFill="1" applyBorder="1" applyAlignment="1">
      <alignment horizontal="center" vertical="center" wrapText="1"/>
    </xf>
    <xf numFmtId="167" fontId="38" fillId="20" borderId="1" xfId="0" applyNumberFormat="1" applyFont="1" applyFill="1" applyBorder="1" applyAlignment="1">
      <alignment horizontal="center" vertical="center" wrapText="1"/>
    </xf>
    <xf numFmtId="167" fontId="38" fillId="20" borderId="18" xfId="0" applyNumberFormat="1" applyFont="1" applyFill="1" applyBorder="1" applyAlignment="1">
      <alignment horizontal="center" vertical="center" wrapText="1"/>
    </xf>
    <xf numFmtId="167" fontId="38" fillId="20" borderId="19" xfId="0" applyNumberFormat="1" applyFont="1" applyFill="1" applyBorder="1" applyAlignment="1">
      <alignment horizontal="center" vertical="center" wrapText="1"/>
    </xf>
    <xf numFmtId="167" fontId="38" fillId="20" borderId="20" xfId="0" applyNumberFormat="1" applyFont="1" applyFill="1" applyBorder="1" applyAlignment="1">
      <alignment horizontal="center" vertical="center" wrapText="1"/>
    </xf>
    <xf numFmtId="3" fontId="38" fillId="20" borderId="1" xfId="0" applyNumberFormat="1" applyFont="1" applyFill="1" applyBorder="1" applyAlignment="1">
      <alignment horizontal="center" vertical="center" wrapText="1"/>
    </xf>
    <xf numFmtId="3" fontId="38" fillId="20" borderId="18" xfId="7" applyNumberFormat="1" applyFont="1" applyFill="1" applyBorder="1" applyAlignment="1">
      <alignment horizontal="center" vertical="center"/>
    </xf>
    <xf numFmtId="0" fontId="38" fillId="20" borderId="1" xfId="7" applyNumberFormat="1" applyFont="1" applyFill="1" applyBorder="1" applyAlignment="1">
      <alignment horizontal="center" vertical="center"/>
    </xf>
    <xf numFmtId="3" fontId="38" fillId="20" borderId="19" xfId="7" applyNumberFormat="1" applyFont="1" applyFill="1" applyBorder="1" applyAlignment="1">
      <alignment horizontal="center" vertical="center"/>
    </xf>
    <xf numFmtId="3" fontId="38" fillId="20" borderId="20" xfId="7" applyNumberFormat="1" applyFont="1" applyFill="1" applyBorder="1" applyAlignment="1">
      <alignment horizontal="center" vertical="center"/>
    </xf>
    <xf numFmtId="3" fontId="38" fillId="20" borderId="1" xfId="7" applyNumberFormat="1" applyFont="1" applyFill="1" applyBorder="1" applyAlignment="1">
      <alignment horizontal="center" vertical="center"/>
    </xf>
    <xf numFmtId="167" fontId="38" fillId="20" borderId="18" xfId="7" applyNumberFormat="1" applyFont="1" applyFill="1" applyBorder="1" applyAlignment="1">
      <alignment horizontal="center" vertical="center"/>
    </xf>
    <xf numFmtId="167" fontId="38" fillId="20" borderId="20" xfId="7" applyNumberFormat="1" applyFont="1" applyFill="1" applyBorder="1" applyAlignment="1">
      <alignment horizontal="center" vertical="center"/>
    </xf>
    <xf numFmtId="9" fontId="38" fillId="20" borderId="18" xfId="7" applyFont="1" applyFill="1" applyBorder="1" applyAlignment="1">
      <alignment horizontal="center" vertical="center"/>
    </xf>
    <xf numFmtId="9" fontId="38" fillId="20" borderId="19" xfId="7" applyFont="1" applyFill="1" applyBorder="1" applyAlignment="1">
      <alignment horizontal="center" vertical="center"/>
    </xf>
    <xf numFmtId="9" fontId="38" fillId="20" borderId="20" xfId="7" applyFont="1" applyFill="1" applyBorder="1" applyAlignment="1">
      <alignment horizontal="center" vertical="center"/>
    </xf>
    <xf numFmtId="0" fontId="23" fillId="5" borderId="2" xfId="1" applyFont="1" applyFill="1" applyBorder="1" applyAlignment="1">
      <alignment horizontal="center" vertical="center"/>
    </xf>
    <xf numFmtId="0" fontId="23" fillId="5" borderId="3" xfId="1" applyFont="1" applyFill="1" applyBorder="1" applyAlignment="1">
      <alignment horizontal="center" vertical="center"/>
    </xf>
    <xf numFmtId="0" fontId="23" fillId="5" borderId="4" xfId="1" applyFont="1" applyFill="1" applyBorder="1" applyAlignment="1">
      <alignment horizontal="center" vertical="center"/>
    </xf>
    <xf numFmtId="0" fontId="25" fillId="0" borderId="1" xfId="1" applyFont="1" applyBorder="1" applyAlignment="1">
      <alignment horizontal="center" vertical="center"/>
    </xf>
    <xf numFmtId="0" fontId="23" fillId="5" borderId="1" xfId="1" applyFont="1" applyFill="1" applyBorder="1" applyAlignment="1">
      <alignment horizontal="center" vertical="center"/>
    </xf>
    <xf numFmtId="0" fontId="25" fillId="0" borderId="1" xfId="1" applyFont="1" applyBorder="1" applyAlignment="1">
      <alignment horizontal="center" vertical="center" wrapText="1"/>
    </xf>
    <xf numFmtId="0" fontId="25" fillId="0" borderId="1" xfId="1" applyFont="1" applyBorder="1" applyAlignment="1">
      <alignment horizontal="center" wrapText="1"/>
    </xf>
    <xf numFmtId="0" fontId="23" fillId="5" borderId="6" xfId="1" applyFont="1" applyFill="1" applyBorder="1" applyAlignment="1">
      <alignment horizontal="center" vertical="center"/>
    </xf>
    <xf numFmtId="0" fontId="23" fillId="5" borderId="7" xfId="1" applyFont="1" applyFill="1" applyBorder="1" applyAlignment="1">
      <alignment horizontal="center" vertical="center"/>
    </xf>
    <xf numFmtId="0" fontId="23" fillId="5" borderId="8" xfId="1" applyFont="1" applyFill="1" applyBorder="1" applyAlignment="1">
      <alignment horizontal="center" vertical="center"/>
    </xf>
    <xf numFmtId="0" fontId="0" fillId="0" borderId="1" xfId="0" applyFill="1" applyBorder="1" applyAlignment="1">
      <alignment horizontal="center" vertical="center" wrapText="1"/>
    </xf>
    <xf numFmtId="3" fontId="26" fillId="17" borderId="1" xfId="0" applyNumberFormat="1" applyFont="1" applyFill="1" applyBorder="1" applyAlignment="1">
      <alignment horizontal="center" vertical="center"/>
    </xf>
    <xf numFmtId="3" fontId="26" fillId="19" borderId="4" xfId="0" applyNumberFormat="1" applyFont="1" applyFill="1" applyBorder="1" applyAlignment="1">
      <alignment horizontal="center" vertical="center"/>
    </xf>
    <xf numFmtId="0" fontId="7" fillId="0" borderId="1" xfId="0" applyFont="1" applyFill="1" applyBorder="1" applyAlignment="1">
      <alignment horizontal="center" vertical="center" wrapText="1"/>
    </xf>
  </cellXfs>
  <cellStyles count="8">
    <cellStyle name="BodyStyle" xfId="5" xr:uid="{00000000-0005-0000-0000-000000000000}"/>
    <cellStyle name="HeaderStyle" xfId="4" xr:uid="{00000000-0005-0000-0000-000001000000}"/>
    <cellStyle name="Millares 2" xfId="3" xr:uid="{00000000-0005-0000-0000-000002000000}"/>
    <cellStyle name="Moneda 2" xfId="2" xr:uid="{00000000-0005-0000-0000-000003000000}"/>
    <cellStyle name="Normal" xfId="0" builtinId="0"/>
    <cellStyle name="Normal 2" xfId="1" xr:uid="{00000000-0005-0000-0000-000005000000}"/>
    <cellStyle name="Numeric" xfId="6" xr:uid="{00000000-0005-0000-0000-000006000000}"/>
    <cellStyle name="Porcentaje" xfId="7" builtinId="5"/>
  </cellStyles>
  <dxfs count="0"/>
  <tableStyles count="0" defaultTableStyle="TableStyleMedium2" defaultPivotStyle="PivotStyleLight16"/>
  <colors>
    <mruColors>
      <color rgb="FFA9D08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1168854</xdr:colOff>
      <xdr:row>0</xdr:row>
      <xdr:rowOff>0</xdr:rowOff>
    </xdr:from>
    <xdr:ext cx="1413010" cy="1047750"/>
    <xdr:pic>
      <xdr:nvPicPr>
        <xdr:cNvPr id="2" name="Imagen 1">
          <a:extLst>
            <a:ext uri="{FF2B5EF4-FFF2-40B4-BE49-F238E27FC236}">
              <a16:creationId xmlns:a16="http://schemas.microsoft.com/office/drawing/2014/main" id="{528B11AA-17B4-4B1B-A760-F3C3E36FFE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8854" y="0"/>
          <a:ext cx="1413010" cy="1047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1035504</xdr:colOff>
      <xdr:row>0</xdr:row>
      <xdr:rowOff>47625</xdr:rowOff>
    </xdr:from>
    <xdr:ext cx="1374321" cy="1114425"/>
    <xdr:pic>
      <xdr:nvPicPr>
        <xdr:cNvPr id="2" name="Imagen 1">
          <a:extLst>
            <a:ext uri="{FF2B5EF4-FFF2-40B4-BE49-F238E27FC236}">
              <a16:creationId xmlns:a16="http://schemas.microsoft.com/office/drawing/2014/main" id="{5DBAA519-CAA4-45AA-B408-E2835DDD48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504" y="47625"/>
          <a:ext cx="1374321" cy="11144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1054552</xdr:colOff>
      <xdr:row>0</xdr:row>
      <xdr:rowOff>0</xdr:rowOff>
    </xdr:from>
    <xdr:ext cx="1339010" cy="1209675"/>
    <xdr:pic>
      <xdr:nvPicPr>
        <xdr:cNvPr id="2" name="Imagen 1">
          <a:extLst>
            <a:ext uri="{FF2B5EF4-FFF2-40B4-BE49-F238E27FC236}">
              <a16:creationId xmlns:a16="http://schemas.microsoft.com/office/drawing/2014/main" id="{A5445BB9-DB29-4C68-86FE-4F74FA157B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4552" y="0"/>
          <a:ext cx="1339010" cy="12096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persons/person.xml><?xml version="1.0" encoding="utf-8"?>
<personList xmlns="http://schemas.microsoft.com/office/spreadsheetml/2018/threadedcomments" xmlns:x="http://schemas.openxmlformats.org/spreadsheetml/2006/main">
  <person displayName="Sandra Patricia Gamarra Palencia" id="{D9F4EFB4-F883-45BF-B802-5B8779D87574}" userId="S::s.gamarra@uniandes.edu.co::379049ce-d9ad-4ca1-a122-23f7e4562ef8"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U10" dT="2024-11-28T21:53:29.43" personId="{D9F4EFB4-F883-45BF-B802-5B8779D87574}" id="{4691E1A1-B1EA-4EF6-8903-518FE22B61F0}">
    <text>Fuente de verificación: Llaves del saber</text>
  </threadedComment>
</ThreadedComments>
</file>

<file path=xl/threadedComments/threadedComment2.xml><?xml version="1.0" encoding="utf-8"?>
<ThreadedComments xmlns="http://schemas.microsoft.com/office/spreadsheetml/2018/threadedcomments" xmlns:x="http://schemas.openxmlformats.org/spreadsheetml/2006/main">
  <threadedComment ref="AM60" dT="2024-11-28T15:45:12.53" personId="{D9F4EFB4-F883-45BF-B802-5B8779D87574}" id="{1C864D4D-241E-4BA3-802F-0AAB6432A2A0}">
    <text>Crédito</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microsoft.com/office/2017/10/relationships/threadedComment" Target="../threadedComments/threadedComment2.xml"/><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87"/>
  <sheetViews>
    <sheetView topLeftCell="A52" zoomScale="80" zoomScaleNormal="80" workbookViewId="0">
      <selection activeCell="A15" sqref="A15"/>
    </sheetView>
  </sheetViews>
  <sheetFormatPr baseColWidth="10" defaultColWidth="10.90625" defaultRowHeight="15.5" x14ac:dyDescent="0.35"/>
  <cols>
    <col min="1" max="1" width="34.08984375" style="19" customWidth="1"/>
    <col min="2" max="2" width="10.90625" style="11"/>
    <col min="3" max="3" width="28.36328125" style="11" customWidth="1"/>
    <col min="4" max="4" width="21.36328125" style="11" customWidth="1"/>
    <col min="5" max="5" width="19.36328125" style="11" customWidth="1"/>
    <col min="6" max="6" width="27.36328125" style="11" customWidth="1"/>
    <col min="7" max="7" width="17.26953125" style="11" customWidth="1"/>
    <col min="8" max="8" width="27.36328125" style="11" customWidth="1"/>
    <col min="9" max="9" width="15.36328125" style="11" customWidth="1"/>
    <col min="10" max="10" width="17.90625" style="11" customWidth="1"/>
    <col min="11" max="11" width="19.36328125" style="11" customWidth="1"/>
    <col min="12" max="12" width="25.36328125" style="11" customWidth="1"/>
    <col min="13" max="13" width="20.7265625" style="11" customWidth="1"/>
    <col min="14" max="15" width="10.90625" style="11"/>
    <col min="16" max="16" width="16.7265625" style="11" customWidth="1"/>
    <col min="17" max="17" width="20.36328125" style="11" customWidth="1"/>
    <col min="18" max="18" width="18.7265625" style="11" customWidth="1"/>
    <col min="19" max="19" width="22.90625" style="11" customWidth="1"/>
    <col min="20" max="20" width="22.08984375" style="11" customWidth="1"/>
    <col min="21" max="21" width="25.36328125" style="11" customWidth="1"/>
    <col min="22" max="22" width="21.08984375" style="11" customWidth="1"/>
    <col min="23" max="23" width="19.08984375" style="11" customWidth="1"/>
    <col min="24" max="24" width="17.36328125" style="11" customWidth="1"/>
    <col min="25" max="25" width="16.36328125" style="11" customWidth="1"/>
    <col min="26" max="26" width="16.26953125" style="11" customWidth="1"/>
    <col min="27" max="27" width="28.7265625" style="11" customWidth="1"/>
    <col min="28" max="28" width="19.36328125" style="11" customWidth="1"/>
    <col min="29" max="29" width="21.08984375" style="11" customWidth="1"/>
    <col min="30" max="30" width="21.90625" style="11" customWidth="1"/>
    <col min="31" max="31" width="25.36328125" style="11" customWidth="1"/>
    <col min="32" max="32" width="22.26953125" style="11" customWidth="1"/>
    <col min="33" max="33" width="29.7265625" style="11" customWidth="1"/>
    <col min="34" max="34" width="18.7265625" style="11" customWidth="1"/>
    <col min="35" max="35" width="18.26953125" style="11" customWidth="1"/>
    <col min="36" max="36" width="22.26953125" style="11" customWidth="1"/>
    <col min="37" max="16384" width="10.90625" style="11"/>
  </cols>
  <sheetData>
    <row r="1" spans="1:50" ht="54.75" customHeight="1" x14ac:dyDescent="0.35">
      <c r="A1" s="421" t="s">
        <v>160</v>
      </c>
      <c r="B1" s="421"/>
      <c r="C1" s="421"/>
      <c r="D1" s="421"/>
      <c r="E1" s="421"/>
      <c r="F1" s="421"/>
      <c r="G1" s="421"/>
      <c r="H1" s="421"/>
    </row>
    <row r="2" spans="1:50" ht="33" customHeight="1" x14ac:dyDescent="0.35">
      <c r="A2" s="404" t="s">
        <v>179</v>
      </c>
      <c r="B2" s="404"/>
      <c r="C2" s="404"/>
      <c r="D2" s="404"/>
      <c r="E2" s="404"/>
      <c r="F2" s="404"/>
      <c r="G2" s="404"/>
      <c r="H2" s="404"/>
      <c r="I2" s="12"/>
      <c r="J2" s="12"/>
      <c r="K2" s="12"/>
      <c r="L2" s="12"/>
      <c r="M2" s="12"/>
      <c r="N2" s="12"/>
      <c r="O2" s="12"/>
      <c r="P2" s="12"/>
      <c r="Q2" s="12"/>
      <c r="R2" s="12"/>
      <c r="S2" s="12"/>
      <c r="T2" s="12"/>
      <c r="U2" s="12"/>
      <c r="V2" s="12"/>
      <c r="W2" s="12"/>
      <c r="X2" s="12"/>
      <c r="Y2" s="12"/>
      <c r="Z2" s="12"/>
      <c r="AA2" s="13"/>
      <c r="AB2" s="13"/>
      <c r="AC2" s="13"/>
      <c r="AD2" s="13"/>
      <c r="AE2" s="13"/>
      <c r="AF2" s="13"/>
      <c r="AG2" s="14"/>
      <c r="AH2" s="14"/>
      <c r="AI2" s="14"/>
      <c r="AJ2" s="14"/>
      <c r="AK2" s="14"/>
      <c r="AL2" s="14"/>
      <c r="AM2" s="14"/>
      <c r="AN2" s="14"/>
      <c r="AO2" s="14"/>
      <c r="AP2" s="14"/>
      <c r="AQ2" s="12"/>
      <c r="AR2" s="12"/>
      <c r="AS2" s="12"/>
      <c r="AT2" s="12"/>
      <c r="AU2" s="12"/>
      <c r="AV2" s="12"/>
      <c r="AW2" s="12"/>
      <c r="AX2" s="12"/>
    </row>
    <row r="3" spans="1:50" ht="48" customHeight="1" x14ac:dyDescent="0.35">
      <c r="A3" s="15" t="s">
        <v>93</v>
      </c>
      <c r="B3" s="400" t="s">
        <v>106</v>
      </c>
      <c r="C3" s="400"/>
      <c r="D3" s="400"/>
      <c r="E3" s="400"/>
      <c r="F3" s="400"/>
      <c r="G3" s="400"/>
      <c r="H3" s="400"/>
    </row>
    <row r="4" spans="1:50" ht="48" customHeight="1" x14ac:dyDescent="0.35">
      <c r="A4" s="15" t="s">
        <v>166</v>
      </c>
      <c r="B4" s="393" t="s">
        <v>185</v>
      </c>
      <c r="C4" s="394"/>
      <c r="D4" s="394"/>
      <c r="E4" s="394"/>
      <c r="F4" s="394"/>
      <c r="G4" s="394"/>
      <c r="H4" s="395"/>
    </row>
    <row r="5" spans="1:50" ht="31.5" customHeight="1" x14ac:dyDescent="0.35">
      <c r="A5" s="15" t="s">
        <v>184</v>
      </c>
      <c r="B5" s="400" t="s">
        <v>107</v>
      </c>
      <c r="C5" s="400"/>
      <c r="D5" s="400"/>
      <c r="E5" s="400"/>
      <c r="F5" s="400"/>
      <c r="G5" s="400"/>
      <c r="H5" s="400"/>
    </row>
    <row r="6" spans="1:50" ht="40.5" customHeight="1" x14ac:dyDescent="0.35">
      <c r="A6" s="15" t="s">
        <v>81</v>
      </c>
      <c r="B6" s="393" t="s">
        <v>108</v>
      </c>
      <c r="C6" s="394"/>
      <c r="D6" s="394"/>
      <c r="E6" s="394"/>
      <c r="F6" s="394"/>
      <c r="G6" s="394"/>
      <c r="H6" s="395"/>
    </row>
    <row r="7" spans="1:50" ht="41.15" customHeight="1" x14ac:dyDescent="0.35">
      <c r="A7" s="15" t="s">
        <v>99</v>
      </c>
      <c r="B7" s="400" t="s">
        <v>109</v>
      </c>
      <c r="C7" s="400"/>
      <c r="D7" s="400"/>
      <c r="E7" s="400"/>
      <c r="F7" s="400"/>
      <c r="G7" s="400"/>
      <c r="H7" s="400"/>
    </row>
    <row r="8" spans="1:50" ht="49" customHeight="1" x14ac:dyDescent="0.35">
      <c r="A8" s="15" t="s">
        <v>33</v>
      </c>
      <c r="B8" s="400" t="s">
        <v>193</v>
      </c>
      <c r="C8" s="400"/>
      <c r="D8" s="400"/>
      <c r="E8" s="400"/>
      <c r="F8" s="400"/>
      <c r="G8" s="400"/>
      <c r="H8" s="400"/>
    </row>
    <row r="9" spans="1:50" ht="49" customHeight="1" x14ac:dyDescent="0.35">
      <c r="A9" s="15" t="s">
        <v>194</v>
      </c>
      <c r="B9" s="393" t="s">
        <v>195</v>
      </c>
      <c r="C9" s="394"/>
      <c r="D9" s="394"/>
      <c r="E9" s="394"/>
      <c r="F9" s="394"/>
      <c r="G9" s="394"/>
      <c r="H9" s="395"/>
    </row>
    <row r="10" spans="1:50" ht="31" x14ac:dyDescent="0.35">
      <c r="A10" s="15" t="s">
        <v>34</v>
      </c>
      <c r="B10" s="400" t="s">
        <v>110</v>
      </c>
      <c r="C10" s="400"/>
      <c r="D10" s="400"/>
      <c r="E10" s="400"/>
      <c r="F10" s="400"/>
      <c r="G10" s="400"/>
      <c r="H10" s="400"/>
    </row>
    <row r="11" spans="1:50" ht="31" x14ac:dyDescent="0.35">
      <c r="A11" s="15" t="s">
        <v>8</v>
      </c>
      <c r="B11" s="400" t="s">
        <v>111</v>
      </c>
      <c r="C11" s="400"/>
      <c r="D11" s="400"/>
      <c r="E11" s="400"/>
      <c r="F11" s="400"/>
      <c r="G11" s="400"/>
      <c r="H11" s="400"/>
    </row>
    <row r="12" spans="1:50" ht="34" customHeight="1" x14ac:dyDescent="0.35">
      <c r="A12" s="15" t="s">
        <v>82</v>
      </c>
      <c r="B12" s="400" t="s">
        <v>112</v>
      </c>
      <c r="C12" s="400"/>
      <c r="D12" s="400"/>
      <c r="E12" s="400"/>
      <c r="F12" s="400"/>
      <c r="G12" s="400"/>
      <c r="H12" s="400"/>
    </row>
    <row r="13" spans="1:50" ht="31" x14ac:dyDescent="0.35">
      <c r="A13" s="15" t="s">
        <v>29</v>
      </c>
      <c r="B13" s="400" t="s">
        <v>113</v>
      </c>
      <c r="C13" s="400"/>
      <c r="D13" s="400"/>
      <c r="E13" s="400"/>
      <c r="F13" s="400"/>
      <c r="G13" s="400"/>
      <c r="H13" s="400"/>
    </row>
    <row r="14" spans="1:50" ht="31" x14ac:dyDescent="0.35">
      <c r="A14" s="15" t="s">
        <v>103</v>
      </c>
      <c r="B14" s="400" t="s">
        <v>114</v>
      </c>
      <c r="C14" s="400"/>
      <c r="D14" s="400"/>
      <c r="E14" s="400"/>
      <c r="F14" s="400"/>
      <c r="G14" s="400"/>
      <c r="H14" s="400"/>
    </row>
    <row r="15" spans="1:50" ht="44.15" customHeight="1" x14ac:dyDescent="0.35">
      <c r="A15" s="15" t="s">
        <v>100</v>
      </c>
      <c r="B15" s="400" t="s">
        <v>115</v>
      </c>
      <c r="C15" s="400"/>
      <c r="D15" s="400"/>
      <c r="E15" s="400"/>
      <c r="F15" s="400"/>
      <c r="G15" s="400"/>
      <c r="H15" s="400"/>
    </row>
    <row r="16" spans="1:50" ht="62" x14ac:dyDescent="0.35">
      <c r="A16" s="15" t="s">
        <v>9</v>
      </c>
      <c r="B16" s="400" t="s">
        <v>116</v>
      </c>
      <c r="C16" s="400"/>
      <c r="D16" s="400"/>
      <c r="E16" s="400"/>
      <c r="F16" s="400"/>
      <c r="G16" s="400"/>
      <c r="H16" s="400"/>
    </row>
    <row r="17" spans="1:8" ht="58.5" customHeight="1" x14ac:dyDescent="0.35">
      <c r="A17" s="15" t="s">
        <v>30</v>
      </c>
      <c r="B17" s="400" t="s">
        <v>117</v>
      </c>
      <c r="C17" s="400"/>
      <c r="D17" s="400"/>
      <c r="E17" s="400"/>
      <c r="F17" s="400"/>
      <c r="G17" s="400"/>
      <c r="H17" s="400"/>
    </row>
    <row r="18" spans="1:8" ht="31" x14ac:dyDescent="0.35">
      <c r="A18" s="15" t="s">
        <v>83</v>
      </c>
      <c r="B18" s="400" t="s">
        <v>118</v>
      </c>
      <c r="C18" s="400"/>
      <c r="D18" s="400"/>
      <c r="E18" s="400"/>
      <c r="F18" s="400"/>
      <c r="G18" s="400"/>
      <c r="H18" s="400"/>
    </row>
    <row r="19" spans="1:8" ht="30" customHeight="1" x14ac:dyDescent="0.35">
      <c r="A19" s="418"/>
      <c r="B19" s="419"/>
      <c r="C19" s="419"/>
      <c r="D19" s="419"/>
      <c r="E19" s="419"/>
      <c r="F19" s="419"/>
      <c r="G19" s="419"/>
      <c r="H19" s="420"/>
    </row>
    <row r="20" spans="1:8" ht="37.5" customHeight="1" x14ac:dyDescent="0.35">
      <c r="A20" s="404" t="s">
        <v>180</v>
      </c>
      <c r="B20" s="404"/>
      <c r="C20" s="404"/>
      <c r="D20" s="404"/>
      <c r="E20" s="404"/>
      <c r="F20" s="404"/>
      <c r="G20" s="404"/>
      <c r="H20" s="404"/>
    </row>
    <row r="21" spans="1:8" ht="117" customHeight="1" x14ac:dyDescent="0.35">
      <c r="A21" s="401" t="s">
        <v>35</v>
      </c>
      <c r="B21" s="401"/>
      <c r="C21" s="401"/>
      <c r="D21" s="401"/>
      <c r="E21" s="401"/>
      <c r="F21" s="401"/>
      <c r="G21" s="401"/>
      <c r="H21" s="401"/>
    </row>
    <row r="22" spans="1:8" ht="117" customHeight="1" x14ac:dyDescent="0.35">
      <c r="A22" s="15" t="s">
        <v>99</v>
      </c>
      <c r="B22" s="400" t="s">
        <v>109</v>
      </c>
      <c r="C22" s="400"/>
      <c r="D22" s="400"/>
      <c r="E22" s="400"/>
      <c r="F22" s="400"/>
      <c r="G22" s="400"/>
      <c r="H22" s="400"/>
    </row>
    <row r="23" spans="1:8" ht="167.15" customHeight="1" x14ac:dyDescent="0.35">
      <c r="A23" s="15" t="s">
        <v>84</v>
      </c>
      <c r="B23" s="401" t="s">
        <v>119</v>
      </c>
      <c r="C23" s="401"/>
      <c r="D23" s="401"/>
      <c r="E23" s="401"/>
      <c r="F23" s="401"/>
      <c r="G23" s="401"/>
      <c r="H23" s="401"/>
    </row>
    <row r="24" spans="1:8" ht="69.75" customHeight="1" x14ac:dyDescent="0.35">
      <c r="A24" s="15" t="s">
        <v>186</v>
      </c>
      <c r="B24" s="401" t="s">
        <v>120</v>
      </c>
      <c r="C24" s="401"/>
      <c r="D24" s="401"/>
      <c r="E24" s="401"/>
      <c r="F24" s="401"/>
      <c r="G24" s="401"/>
      <c r="H24" s="401"/>
    </row>
    <row r="25" spans="1:8" ht="60" customHeight="1" x14ac:dyDescent="0.35">
      <c r="A25" s="15" t="s">
        <v>187</v>
      </c>
      <c r="B25" s="401" t="s">
        <v>122</v>
      </c>
      <c r="C25" s="401"/>
      <c r="D25" s="401"/>
      <c r="E25" s="401"/>
      <c r="F25" s="401"/>
      <c r="G25" s="401"/>
      <c r="H25" s="401"/>
    </row>
    <row r="26" spans="1:8" ht="24.75" customHeight="1" x14ac:dyDescent="0.35">
      <c r="A26" s="16" t="s">
        <v>86</v>
      </c>
      <c r="B26" s="402" t="s">
        <v>121</v>
      </c>
      <c r="C26" s="402"/>
      <c r="D26" s="402"/>
      <c r="E26" s="402"/>
      <c r="F26" s="402"/>
      <c r="G26" s="402"/>
      <c r="H26" s="402"/>
    </row>
    <row r="27" spans="1:8" ht="26.25" customHeight="1" x14ac:dyDescent="0.35">
      <c r="A27" s="16" t="s">
        <v>87</v>
      </c>
      <c r="B27" s="402" t="s">
        <v>101</v>
      </c>
      <c r="C27" s="402"/>
      <c r="D27" s="402"/>
      <c r="E27" s="402"/>
      <c r="F27" s="402"/>
      <c r="G27" s="402"/>
      <c r="H27" s="402"/>
    </row>
    <row r="28" spans="1:8" ht="53.25" customHeight="1" x14ac:dyDescent="0.35">
      <c r="A28" s="15" t="s">
        <v>167</v>
      </c>
      <c r="B28" s="401" t="s">
        <v>173</v>
      </c>
      <c r="C28" s="401"/>
      <c r="D28" s="401"/>
      <c r="E28" s="401"/>
      <c r="F28" s="401"/>
      <c r="G28" s="401"/>
      <c r="H28" s="401"/>
    </row>
    <row r="29" spans="1:8" ht="45" customHeight="1" x14ac:dyDescent="0.35">
      <c r="A29" s="15" t="s">
        <v>169</v>
      </c>
      <c r="B29" s="396" t="s">
        <v>174</v>
      </c>
      <c r="C29" s="397"/>
      <c r="D29" s="397"/>
      <c r="E29" s="397"/>
      <c r="F29" s="397"/>
      <c r="G29" s="397"/>
      <c r="H29" s="398"/>
    </row>
    <row r="30" spans="1:8" ht="45" customHeight="1" x14ac:dyDescent="0.35">
      <c r="A30" s="15" t="s">
        <v>168</v>
      </c>
      <c r="B30" s="396" t="s">
        <v>175</v>
      </c>
      <c r="C30" s="397"/>
      <c r="D30" s="397"/>
      <c r="E30" s="397"/>
      <c r="F30" s="397"/>
      <c r="G30" s="397"/>
      <c r="H30" s="398"/>
    </row>
    <row r="31" spans="1:8" ht="45" customHeight="1" x14ac:dyDescent="0.35">
      <c r="A31" s="15" t="s">
        <v>158</v>
      </c>
      <c r="B31" s="396" t="s">
        <v>176</v>
      </c>
      <c r="C31" s="397"/>
      <c r="D31" s="397"/>
      <c r="E31" s="397"/>
      <c r="F31" s="397"/>
      <c r="G31" s="397"/>
      <c r="H31" s="398"/>
    </row>
    <row r="32" spans="1:8" ht="33" customHeight="1" x14ac:dyDescent="0.35">
      <c r="A32" s="16" t="s">
        <v>188</v>
      </c>
      <c r="B32" s="401" t="s">
        <v>123</v>
      </c>
      <c r="C32" s="401"/>
      <c r="D32" s="401"/>
      <c r="E32" s="401"/>
      <c r="F32" s="401"/>
      <c r="G32" s="401"/>
      <c r="H32" s="401"/>
    </row>
    <row r="33" spans="1:8" ht="39" customHeight="1" x14ac:dyDescent="0.35">
      <c r="A33" s="15" t="s">
        <v>88</v>
      </c>
      <c r="B33" s="402" t="s">
        <v>177</v>
      </c>
      <c r="C33" s="402"/>
      <c r="D33" s="402"/>
      <c r="E33" s="402"/>
      <c r="F33" s="402"/>
      <c r="G33" s="402"/>
      <c r="H33" s="402"/>
    </row>
    <row r="34" spans="1:8" ht="39" customHeight="1" x14ac:dyDescent="0.35">
      <c r="A34" s="404" t="s">
        <v>211</v>
      </c>
      <c r="B34" s="404"/>
      <c r="C34" s="404"/>
      <c r="D34" s="404"/>
      <c r="E34" s="404"/>
      <c r="F34" s="404"/>
      <c r="G34" s="404"/>
      <c r="H34" s="404"/>
    </row>
    <row r="35" spans="1:8" ht="79.5" customHeight="1" x14ac:dyDescent="0.35">
      <c r="A35" s="393" t="s">
        <v>212</v>
      </c>
      <c r="B35" s="394"/>
      <c r="C35" s="394"/>
      <c r="D35" s="394"/>
      <c r="E35" s="394"/>
      <c r="F35" s="394"/>
      <c r="G35" s="394"/>
      <c r="H35" s="395"/>
    </row>
    <row r="36" spans="1:8" ht="33" customHeight="1" x14ac:dyDescent="0.35">
      <c r="A36" s="15" t="s">
        <v>26</v>
      </c>
      <c r="B36" s="401" t="s">
        <v>146</v>
      </c>
      <c r="C36" s="401"/>
      <c r="D36" s="401"/>
      <c r="E36" s="401"/>
      <c r="F36" s="401"/>
      <c r="G36" s="401"/>
      <c r="H36" s="401"/>
    </row>
    <row r="37" spans="1:8" ht="33" customHeight="1" x14ac:dyDescent="0.35">
      <c r="A37" s="15" t="s">
        <v>27</v>
      </c>
      <c r="B37" s="401" t="s">
        <v>147</v>
      </c>
      <c r="C37" s="401"/>
      <c r="D37" s="401"/>
      <c r="E37" s="401"/>
      <c r="F37" s="401"/>
      <c r="G37" s="401"/>
      <c r="H37" s="401"/>
    </row>
    <row r="38" spans="1:8" ht="33" customHeight="1" x14ac:dyDescent="0.35">
      <c r="A38" s="25"/>
      <c r="B38" s="26"/>
      <c r="C38" s="26"/>
      <c r="D38" s="26"/>
      <c r="E38" s="26"/>
      <c r="F38" s="26"/>
      <c r="G38" s="26"/>
      <c r="H38" s="27"/>
    </row>
    <row r="39" spans="1:8" ht="34.5" customHeight="1" x14ac:dyDescent="0.35">
      <c r="A39" s="404" t="s">
        <v>181</v>
      </c>
      <c r="B39" s="404"/>
      <c r="C39" s="404"/>
      <c r="D39" s="404"/>
      <c r="E39" s="404"/>
      <c r="F39" s="404"/>
      <c r="G39" s="404"/>
      <c r="H39" s="404"/>
    </row>
    <row r="40" spans="1:8" ht="34.5" customHeight="1" x14ac:dyDescent="0.35">
      <c r="A40" s="15" t="s">
        <v>10</v>
      </c>
      <c r="B40" s="401" t="s">
        <v>124</v>
      </c>
      <c r="C40" s="401"/>
      <c r="D40" s="401"/>
      <c r="E40" s="401"/>
      <c r="F40" s="401"/>
      <c r="G40" s="401"/>
      <c r="H40" s="401"/>
    </row>
    <row r="41" spans="1:8" ht="29.25" customHeight="1" x14ac:dyDescent="0.35">
      <c r="A41" s="15" t="s">
        <v>11</v>
      </c>
      <c r="B41" s="401" t="s">
        <v>125</v>
      </c>
      <c r="C41" s="401"/>
      <c r="D41" s="401"/>
      <c r="E41" s="401"/>
      <c r="F41" s="401"/>
      <c r="G41" s="401"/>
      <c r="H41" s="401"/>
    </row>
    <row r="42" spans="1:8" ht="42" customHeight="1" x14ac:dyDescent="0.35">
      <c r="A42" s="15" t="s">
        <v>148</v>
      </c>
      <c r="B42" s="401" t="s">
        <v>197</v>
      </c>
      <c r="C42" s="401"/>
      <c r="D42" s="401"/>
      <c r="E42" s="401"/>
      <c r="F42" s="401"/>
      <c r="G42" s="401"/>
      <c r="H42" s="401"/>
    </row>
    <row r="43" spans="1:8" ht="42" customHeight="1" x14ac:dyDescent="0.35">
      <c r="A43" s="15" t="s">
        <v>199</v>
      </c>
      <c r="B43" s="396" t="s">
        <v>200</v>
      </c>
      <c r="C43" s="397"/>
      <c r="D43" s="397"/>
      <c r="E43" s="397"/>
      <c r="F43" s="397"/>
      <c r="G43" s="397"/>
      <c r="H43" s="398"/>
    </row>
    <row r="44" spans="1:8" ht="42" customHeight="1" x14ac:dyDescent="0.35">
      <c r="A44" s="15" t="s">
        <v>149</v>
      </c>
      <c r="B44" s="396" t="s">
        <v>201</v>
      </c>
      <c r="C44" s="397"/>
      <c r="D44" s="397"/>
      <c r="E44" s="397"/>
      <c r="F44" s="397"/>
      <c r="G44" s="397"/>
      <c r="H44" s="398"/>
    </row>
    <row r="45" spans="1:8" ht="42" customHeight="1" x14ac:dyDescent="0.35">
      <c r="A45" s="15" t="s">
        <v>202</v>
      </c>
      <c r="B45" s="396" t="s">
        <v>204</v>
      </c>
      <c r="C45" s="397"/>
      <c r="D45" s="397"/>
      <c r="E45" s="397"/>
      <c r="F45" s="397"/>
      <c r="G45" s="397"/>
      <c r="H45" s="398"/>
    </row>
    <row r="46" spans="1:8" ht="86.15" customHeight="1" x14ac:dyDescent="0.35">
      <c r="A46" s="17" t="s">
        <v>206</v>
      </c>
      <c r="B46" s="407" t="s">
        <v>126</v>
      </c>
      <c r="C46" s="407"/>
      <c r="D46" s="407"/>
      <c r="E46" s="407"/>
      <c r="F46" s="407"/>
      <c r="G46" s="407"/>
      <c r="H46" s="407"/>
    </row>
    <row r="47" spans="1:8" ht="39.75" customHeight="1" x14ac:dyDescent="0.35">
      <c r="A47" s="17" t="s">
        <v>210</v>
      </c>
      <c r="B47" s="415" t="s">
        <v>213</v>
      </c>
      <c r="C47" s="416"/>
      <c r="D47" s="416"/>
      <c r="E47" s="416"/>
      <c r="F47" s="416"/>
      <c r="G47" s="416"/>
      <c r="H47" s="417"/>
    </row>
    <row r="48" spans="1:8" ht="31.5" customHeight="1" x14ac:dyDescent="0.35">
      <c r="A48" s="17" t="s">
        <v>12</v>
      </c>
      <c r="B48" s="407" t="s">
        <v>205</v>
      </c>
      <c r="C48" s="407"/>
      <c r="D48" s="407"/>
      <c r="E48" s="407"/>
      <c r="F48" s="407"/>
      <c r="G48" s="407"/>
      <c r="H48" s="407"/>
    </row>
    <row r="49" spans="1:8" ht="46.5" x14ac:dyDescent="0.35">
      <c r="A49" s="17" t="s">
        <v>207</v>
      </c>
      <c r="B49" s="407" t="s">
        <v>127</v>
      </c>
      <c r="C49" s="407"/>
      <c r="D49" s="407"/>
      <c r="E49" s="407"/>
      <c r="F49" s="407"/>
      <c r="G49" s="407"/>
      <c r="H49" s="407"/>
    </row>
    <row r="50" spans="1:8" ht="43.5" customHeight="1" x14ac:dyDescent="0.35">
      <c r="A50" s="17" t="s">
        <v>14</v>
      </c>
      <c r="B50" s="407" t="s">
        <v>128</v>
      </c>
      <c r="C50" s="407"/>
      <c r="D50" s="407"/>
      <c r="E50" s="407"/>
      <c r="F50" s="407"/>
      <c r="G50" s="407"/>
      <c r="H50" s="407"/>
    </row>
    <row r="51" spans="1:8" ht="40.5" customHeight="1" x14ac:dyDescent="0.35">
      <c r="A51" s="17" t="s">
        <v>15</v>
      </c>
      <c r="B51" s="407" t="s">
        <v>129</v>
      </c>
      <c r="C51" s="407"/>
      <c r="D51" s="407"/>
      <c r="E51" s="407"/>
      <c r="F51" s="407"/>
      <c r="G51" s="407"/>
      <c r="H51" s="407"/>
    </row>
    <row r="52" spans="1:8" ht="75.75" customHeight="1" x14ac:dyDescent="0.35">
      <c r="A52" s="18" t="s">
        <v>16</v>
      </c>
      <c r="B52" s="403" t="s">
        <v>130</v>
      </c>
      <c r="C52" s="403"/>
      <c r="D52" s="403"/>
      <c r="E52" s="403"/>
      <c r="F52" s="403"/>
      <c r="G52" s="403"/>
      <c r="H52" s="403"/>
    </row>
    <row r="53" spans="1:8" ht="41.25" customHeight="1" x14ac:dyDescent="0.35">
      <c r="A53" s="18" t="s">
        <v>17</v>
      </c>
      <c r="B53" s="403" t="s">
        <v>131</v>
      </c>
      <c r="C53" s="403"/>
      <c r="D53" s="403"/>
      <c r="E53" s="403"/>
      <c r="F53" s="403"/>
      <c r="G53" s="403"/>
      <c r="H53" s="403"/>
    </row>
    <row r="54" spans="1:8" ht="47.5" customHeight="1" x14ac:dyDescent="0.35">
      <c r="A54" s="18" t="s">
        <v>165</v>
      </c>
      <c r="B54" s="403" t="s">
        <v>132</v>
      </c>
      <c r="C54" s="403"/>
      <c r="D54" s="403"/>
      <c r="E54" s="403"/>
      <c r="F54" s="403"/>
      <c r="G54" s="403"/>
      <c r="H54" s="403"/>
    </row>
    <row r="55" spans="1:8" ht="57.65" customHeight="1" x14ac:dyDescent="0.35">
      <c r="A55" s="18" t="s">
        <v>36</v>
      </c>
      <c r="B55" s="403" t="s">
        <v>133</v>
      </c>
      <c r="C55" s="403"/>
      <c r="D55" s="403"/>
      <c r="E55" s="403"/>
      <c r="F55" s="403"/>
      <c r="G55" s="403"/>
      <c r="H55" s="403"/>
    </row>
    <row r="56" spans="1:8" ht="31.5" customHeight="1" x14ac:dyDescent="0.35">
      <c r="A56" s="18" t="s">
        <v>104</v>
      </c>
      <c r="B56" s="403" t="s">
        <v>134</v>
      </c>
      <c r="C56" s="403"/>
      <c r="D56" s="403"/>
      <c r="E56" s="403"/>
      <c r="F56" s="403"/>
      <c r="G56" s="403"/>
      <c r="H56" s="403"/>
    </row>
    <row r="57" spans="1:8" ht="70.5" customHeight="1" x14ac:dyDescent="0.35">
      <c r="A57" s="18" t="s">
        <v>105</v>
      </c>
      <c r="B57" s="403" t="s">
        <v>135</v>
      </c>
      <c r="C57" s="403"/>
      <c r="D57" s="403"/>
      <c r="E57" s="403"/>
      <c r="F57" s="403"/>
      <c r="G57" s="403"/>
      <c r="H57" s="403"/>
    </row>
    <row r="58" spans="1:8" ht="33.75" customHeight="1" x14ac:dyDescent="0.35">
      <c r="A58" s="408"/>
      <c r="B58" s="408"/>
      <c r="C58" s="408"/>
      <c r="D58" s="408"/>
      <c r="E58" s="408"/>
      <c r="F58" s="408"/>
      <c r="G58" s="408"/>
      <c r="H58" s="409"/>
    </row>
    <row r="59" spans="1:8" ht="32.25" customHeight="1" x14ac:dyDescent="0.35">
      <c r="A59" s="399" t="s">
        <v>183</v>
      </c>
      <c r="B59" s="399"/>
      <c r="C59" s="399"/>
      <c r="D59" s="399"/>
      <c r="E59" s="399"/>
      <c r="F59" s="399"/>
      <c r="G59" s="399"/>
      <c r="H59" s="399"/>
    </row>
    <row r="60" spans="1:8" ht="34.5" customHeight="1" x14ac:dyDescent="0.35">
      <c r="A60" s="15" t="s">
        <v>22</v>
      </c>
      <c r="B60" s="405" t="s">
        <v>141</v>
      </c>
      <c r="C60" s="405"/>
      <c r="D60" s="405"/>
      <c r="E60" s="405"/>
      <c r="F60" s="405"/>
      <c r="G60" s="405"/>
      <c r="H60" s="405"/>
    </row>
    <row r="61" spans="1:8" ht="60" customHeight="1" x14ac:dyDescent="0.35">
      <c r="A61" s="15" t="s">
        <v>32</v>
      </c>
      <c r="B61" s="414" t="s">
        <v>142</v>
      </c>
      <c r="C61" s="414"/>
      <c r="D61" s="414"/>
      <c r="E61" s="414"/>
      <c r="F61" s="414"/>
      <c r="G61" s="414"/>
      <c r="H61" s="414"/>
    </row>
    <row r="62" spans="1:8" ht="41.25" customHeight="1" x14ac:dyDescent="0.35">
      <c r="A62" s="15" t="s">
        <v>208</v>
      </c>
      <c r="B62" s="411" t="s">
        <v>209</v>
      </c>
      <c r="C62" s="412"/>
      <c r="D62" s="412"/>
      <c r="E62" s="412"/>
      <c r="F62" s="412"/>
      <c r="G62" s="412"/>
      <c r="H62" s="413"/>
    </row>
    <row r="63" spans="1:8" ht="42" customHeight="1" x14ac:dyDescent="0.35">
      <c r="A63" s="15" t="s">
        <v>23</v>
      </c>
      <c r="B63" s="401" t="s">
        <v>143</v>
      </c>
      <c r="C63" s="401"/>
      <c r="D63" s="401"/>
      <c r="E63" s="401"/>
      <c r="F63" s="401"/>
      <c r="G63" s="401"/>
      <c r="H63" s="401"/>
    </row>
    <row r="64" spans="1:8" ht="31.5" customHeight="1" x14ac:dyDescent="0.35">
      <c r="A64" s="15" t="s">
        <v>24</v>
      </c>
      <c r="B64" s="405" t="s">
        <v>144</v>
      </c>
      <c r="C64" s="405"/>
      <c r="D64" s="405"/>
      <c r="E64" s="405"/>
      <c r="F64" s="405"/>
      <c r="G64" s="405"/>
      <c r="H64" s="405"/>
    </row>
    <row r="65" spans="1:8" ht="45.75" customHeight="1" x14ac:dyDescent="0.35">
      <c r="A65" s="15" t="s">
        <v>25</v>
      </c>
      <c r="B65" s="405" t="s">
        <v>145</v>
      </c>
      <c r="C65" s="405"/>
      <c r="D65" s="405"/>
      <c r="E65" s="405"/>
      <c r="F65" s="405"/>
      <c r="G65" s="405"/>
      <c r="H65" s="405"/>
    </row>
    <row r="66" spans="1:8" ht="30.75" customHeight="1" x14ac:dyDescent="0.35">
      <c r="A66" s="410"/>
      <c r="B66" s="410"/>
      <c r="C66" s="410"/>
      <c r="D66" s="410"/>
      <c r="E66" s="410"/>
      <c r="F66" s="410"/>
      <c r="G66" s="410"/>
      <c r="H66" s="410"/>
    </row>
    <row r="67" spans="1:8" ht="34.5" customHeight="1" x14ac:dyDescent="0.35">
      <c r="A67" s="399" t="s">
        <v>182</v>
      </c>
      <c r="B67" s="399"/>
      <c r="C67" s="399"/>
      <c r="D67" s="399"/>
      <c r="E67" s="399"/>
      <c r="F67" s="399"/>
      <c r="G67" s="399"/>
      <c r="H67" s="399"/>
    </row>
    <row r="68" spans="1:8" ht="39.75" customHeight="1" x14ac:dyDescent="0.35">
      <c r="A68" s="18" t="s">
        <v>19</v>
      </c>
      <c r="B68" s="405" t="s">
        <v>136</v>
      </c>
      <c r="C68" s="405"/>
      <c r="D68" s="405"/>
      <c r="E68" s="405"/>
      <c r="F68" s="405"/>
      <c r="G68" s="405"/>
      <c r="H68" s="405"/>
    </row>
    <row r="69" spans="1:8" ht="39.75" customHeight="1" x14ac:dyDescent="0.35">
      <c r="A69" s="18" t="s">
        <v>13</v>
      </c>
      <c r="B69" s="405" t="s">
        <v>137</v>
      </c>
      <c r="C69" s="405"/>
      <c r="D69" s="405"/>
      <c r="E69" s="405"/>
      <c r="F69" s="405"/>
      <c r="G69" s="405"/>
      <c r="H69" s="405"/>
    </row>
    <row r="70" spans="1:8" ht="42" customHeight="1" x14ac:dyDescent="0.35">
      <c r="A70" s="18" t="s">
        <v>18</v>
      </c>
      <c r="B70" s="403" t="s">
        <v>138</v>
      </c>
      <c r="C70" s="403"/>
      <c r="D70" s="403"/>
      <c r="E70" s="403"/>
      <c r="F70" s="403"/>
      <c r="G70" s="403"/>
      <c r="H70" s="403"/>
    </row>
    <row r="71" spans="1:8" ht="33.75" customHeight="1" x14ac:dyDescent="0.35">
      <c r="A71" s="18" t="s">
        <v>20</v>
      </c>
      <c r="B71" s="405" t="s">
        <v>139</v>
      </c>
      <c r="C71" s="405"/>
      <c r="D71" s="405"/>
      <c r="E71" s="405"/>
      <c r="F71" s="405"/>
      <c r="G71" s="405"/>
      <c r="H71" s="405"/>
    </row>
    <row r="72" spans="1:8" ht="33" customHeight="1" x14ac:dyDescent="0.35">
      <c r="A72" s="18" t="s">
        <v>21</v>
      </c>
      <c r="B72" s="405" t="s">
        <v>140</v>
      </c>
      <c r="C72" s="405"/>
      <c r="D72" s="405"/>
      <c r="E72" s="405"/>
      <c r="F72" s="405"/>
      <c r="G72" s="405"/>
      <c r="H72" s="405"/>
    </row>
    <row r="73" spans="1:8" ht="33.75" customHeight="1" x14ac:dyDescent="0.35">
      <c r="A73" s="406"/>
      <c r="B73" s="406"/>
      <c r="C73" s="406"/>
      <c r="D73" s="406"/>
      <c r="E73" s="406"/>
      <c r="F73" s="406"/>
      <c r="G73" s="406"/>
      <c r="H73" s="406"/>
    </row>
    <row r="74" spans="1:8" ht="54.75" customHeight="1" x14ac:dyDescent="0.35"/>
    <row r="76" spans="1:8" ht="134.5" customHeight="1" x14ac:dyDescent="0.35"/>
    <row r="77" spans="1:8" ht="64.5" customHeight="1" x14ac:dyDescent="0.35"/>
    <row r="78" spans="1:8" ht="49.5" customHeight="1" x14ac:dyDescent="0.35"/>
    <row r="87" ht="40.5" customHeight="1" x14ac:dyDescent="0.35"/>
  </sheetData>
  <mergeCells count="72">
    <mergeCell ref="B8:H8"/>
    <mergeCell ref="A1:H1"/>
    <mergeCell ref="B5:H5"/>
    <mergeCell ref="B6:H6"/>
    <mergeCell ref="B7:H7"/>
    <mergeCell ref="A2:H2"/>
    <mergeCell ref="B3:H3"/>
    <mergeCell ref="B4:H4"/>
    <mergeCell ref="B27:H27"/>
    <mergeCell ref="A19:H19"/>
    <mergeCell ref="B16:H16"/>
    <mergeCell ref="B17:H17"/>
    <mergeCell ref="A20:H20"/>
    <mergeCell ref="B23:H23"/>
    <mergeCell ref="B24:H24"/>
    <mergeCell ref="B22:H22"/>
    <mergeCell ref="B42:H42"/>
    <mergeCell ref="B46:H46"/>
    <mergeCell ref="B50:H50"/>
    <mergeCell ref="B51:H51"/>
    <mergeCell ref="B55:H55"/>
    <mergeCell ref="B47:H47"/>
    <mergeCell ref="B69:H69"/>
    <mergeCell ref="B68:H68"/>
    <mergeCell ref="B52:H52"/>
    <mergeCell ref="B53:H53"/>
    <mergeCell ref="B54:H54"/>
    <mergeCell ref="B71:H71"/>
    <mergeCell ref="B72:H72"/>
    <mergeCell ref="A73:H73"/>
    <mergeCell ref="B70:H70"/>
    <mergeCell ref="B48:H48"/>
    <mergeCell ref="A58:H58"/>
    <mergeCell ref="A66:H66"/>
    <mergeCell ref="A67:H67"/>
    <mergeCell ref="B62:H62"/>
    <mergeCell ref="B63:H63"/>
    <mergeCell ref="B64:H64"/>
    <mergeCell ref="B65:H65"/>
    <mergeCell ref="B60:H60"/>
    <mergeCell ref="B61:H61"/>
    <mergeCell ref="B57:H57"/>
    <mergeCell ref="B49:H49"/>
    <mergeCell ref="B28:H28"/>
    <mergeCell ref="B32:H32"/>
    <mergeCell ref="A39:H39"/>
    <mergeCell ref="B40:H40"/>
    <mergeCell ref="B41:H41"/>
    <mergeCell ref="B29:H29"/>
    <mergeCell ref="B30:H30"/>
    <mergeCell ref="B31:H31"/>
    <mergeCell ref="B33:H33"/>
    <mergeCell ref="A34:H34"/>
    <mergeCell ref="B36:H36"/>
    <mergeCell ref="B37:H37"/>
    <mergeCell ref="A35:H35"/>
    <mergeCell ref="B9:H9"/>
    <mergeCell ref="B43:H43"/>
    <mergeCell ref="B44:H44"/>
    <mergeCell ref="B45:H45"/>
    <mergeCell ref="A59:H59"/>
    <mergeCell ref="B15:H15"/>
    <mergeCell ref="B10:H10"/>
    <mergeCell ref="B11:H11"/>
    <mergeCell ref="B12:H12"/>
    <mergeCell ref="B13:H13"/>
    <mergeCell ref="B25:H25"/>
    <mergeCell ref="B18:H18"/>
    <mergeCell ref="A21:H21"/>
    <mergeCell ref="B26:H26"/>
    <mergeCell ref="B14:H14"/>
    <mergeCell ref="B56:H56"/>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42"/>
  <sheetViews>
    <sheetView tabSelected="1" topLeftCell="L7" zoomScale="80" zoomScaleNormal="80" workbookViewId="0">
      <pane ySplit="1" topLeftCell="A32" activePane="bottomLeft" state="frozen"/>
      <selection activeCell="I7" sqref="I7"/>
      <selection pane="bottomLeft" activeCell="Q31" sqref="Q31:T31"/>
    </sheetView>
  </sheetViews>
  <sheetFormatPr baseColWidth="10" defaultColWidth="11.36328125" defaultRowHeight="18.5" x14ac:dyDescent="0.35"/>
  <cols>
    <col min="1" max="1" width="26.36328125" style="1" customWidth="1"/>
    <col min="2" max="2" width="35.08984375" style="1" customWidth="1"/>
    <col min="3" max="4" width="22.36328125" style="1" customWidth="1"/>
    <col min="5" max="5" width="44" style="1" customWidth="1"/>
    <col min="6" max="6" width="31.36328125" style="1" customWidth="1"/>
    <col min="7" max="7" width="23.7265625" style="4" customWidth="1"/>
    <col min="8" max="8" width="27.08984375" style="1" customWidth="1"/>
    <col min="9" max="9" width="27.7265625" style="1" customWidth="1"/>
    <col min="10" max="10" width="31.08984375" style="1" customWidth="1"/>
    <col min="11" max="11" width="29.453125" style="4" customWidth="1"/>
    <col min="12" max="12" width="20.36328125" style="4" customWidth="1"/>
    <col min="13" max="13" width="20.7265625" style="4" hidden="1" customWidth="1"/>
    <col min="14" max="14" width="29" style="4" customWidth="1"/>
    <col min="15" max="15" width="23.36328125" style="5" customWidth="1"/>
    <col min="16" max="16" width="16.08984375" style="6" customWidth="1"/>
    <col min="17" max="17" width="18.36328125" style="6" customWidth="1"/>
    <col min="18" max="19" width="15.08984375" style="6" customWidth="1"/>
    <col min="20" max="20" width="20.08984375" style="6" customWidth="1"/>
    <col min="21" max="21" width="25" style="6" customWidth="1"/>
    <col min="22" max="24" width="28.08984375" style="6" customWidth="1"/>
    <col min="25" max="25" width="28.08984375" style="6" hidden="1" customWidth="1"/>
    <col min="26" max="26" width="25.7265625" style="6" hidden="1" customWidth="1"/>
    <col min="27" max="28" width="25.7265625" style="6" customWidth="1"/>
    <col min="29" max="30" width="30.26953125" style="286" customWidth="1"/>
    <col min="31" max="31" width="32.26953125" style="286" customWidth="1"/>
    <col min="32" max="32" width="27.36328125" style="1" customWidth="1"/>
    <col min="33" max="33" width="0" style="1" hidden="1" customWidth="1"/>
    <col min="34" max="16384" width="11.36328125" style="1"/>
  </cols>
  <sheetData>
    <row r="1" spans="1:33" ht="21" customHeight="1" x14ac:dyDescent="0.35">
      <c r="A1" s="427"/>
      <c r="B1" s="427"/>
      <c r="C1" s="428" t="s">
        <v>1</v>
      </c>
      <c r="D1" s="428"/>
      <c r="E1" s="428"/>
      <c r="F1" s="428"/>
      <c r="G1" s="428"/>
      <c r="H1" s="428"/>
      <c r="I1" s="428"/>
      <c r="J1" s="428"/>
      <c r="K1" s="428"/>
      <c r="L1" s="428"/>
      <c r="M1" s="428"/>
      <c r="N1" s="428"/>
      <c r="O1" s="428"/>
      <c r="P1" s="428"/>
      <c r="Q1" s="428"/>
      <c r="R1" s="428"/>
      <c r="S1" s="428"/>
      <c r="T1" s="428"/>
      <c r="U1" s="428"/>
      <c r="V1" s="428"/>
      <c r="W1" s="428"/>
      <c r="X1" s="428"/>
      <c r="Y1" s="428"/>
      <c r="Z1" s="428"/>
      <c r="AA1" s="428"/>
      <c r="AB1" s="428"/>
      <c r="AC1" s="428"/>
      <c r="AD1" s="428"/>
      <c r="AE1" s="278" t="s">
        <v>215</v>
      </c>
    </row>
    <row r="2" spans="1:33" ht="21" customHeight="1" x14ac:dyDescent="0.35">
      <c r="A2" s="427"/>
      <c r="B2" s="427"/>
      <c r="C2" s="428" t="s">
        <v>2</v>
      </c>
      <c r="D2" s="428"/>
      <c r="E2" s="428"/>
      <c r="F2" s="428"/>
      <c r="G2" s="428"/>
      <c r="H2" s="428"/>
      <c r="I2" s="428"/>
      <c r="J2" s="428"/>
      <c r="K2" s="428"/>
      <c r="L2" s="428"/>
      <c r="M2" s="428"/>
      <c r="N2" s="428"/>
      <c r="O2" s="428"/>
      <c r="P2" s="428"/>
      <c r="Q2" s="428"/>
      <c r="R2" s="428"/>
      <c r="S2" s="428"/>
      <c r="T2" s="428"/>
      <c r="U2" s="428"/>
      <c r="V2" s="428"/>
      <c r="W2" s="428"/>
      <c r="X2" s="428"/>
      <c r="Y2" s="428"/>
      <c r="Z2" s="428"/>
      <c r="AA2" s="428"/>
      <c r="AB2" s="428"/>
      <c r="AC2" s="428"/>
      <c r="AD2" s="428"/>
      <c r="AE2" s="278" t="s">
        <v>3</v>
      </c>
    </row>
    <row r="3" spans="1:33" ht="21" customHeight="1" x14ac:dyDescent="0.35">
      <c r="A3" s="427"/>
      <c r="B3" s="427"/>
      <c r="C3" s="428" t="s">
        <v>4</v>
      </c>
      <c r="D3" s="428"/>
      <c r="E3" s="428"/>
      <c r="F3" s="428"/>
      <c r="G3" s="428"/>
      <c r="H3" s="428"/>
      <c r="I3" s="428"/>
      <c r="J3" s="428"/>
      <c r="K3" s="428"/>
      <c r="L3" s="428"/>
      <c r="M3" s="428"/>
      <c r="N3" s="428"/>
      <c r="O3" s="428"/>
      <c r="P3" s="428"/>
      <c r="Q3" s="428"/>
      <c r="R3" s="428"/>
      <c r="S3" s="428"/>
      <c r="T3" s="428"/>
      <c r="U3" s="428"/>
      <c r="V3" s="428"/>
      <c r="W3" s="428"/>
      <c r="X3" s="428"/>
      <c r="Y3" s="428"/>
      <c r="Z3" s="428"/>
      <c r="AA3" s="428"/>
      <c r="AB3" s="428"/>
      <c r="AC3" s="428"/>
      <c r="AD3" s="428"/>
      <c r="AE3" s="278" t="s">
        <v>214</v>
      </c>
    </row>
    <row r="4" spans="1:33" ht="21" customHeight="1" x14ac:dyDescent="0.35">
      <c r="A4" s="427"/>
      <c r="B4" s="427"/>
      <c r="C4" s="428" t="s">
        <v>159</v>
      </c>
      <c r="D4" s="428"/>
      <c r="E4" s="428"/>
      <c r="F4" s="428"/>
      <c r="G4" s="428"/>
      <c r="H4" s="428"/>
      <c r="I4" s="428"/>
      <c r="J4" s="428"/>
      <c r="K4" s="428"/>
      <c r="L4" s="428"/>
      <c r="M4" s="428"/>
      <c r="N4" s="428"/>
      <c r="O4" s="428"/>
      <c r="P4" s="428"/>
      <c r="Q4" s="428"/>
      <c r="R4" s="428"/>
      <c r="S4" s="428"/>
      <c r="T4" s="428"/>
      <c r="U4" s="428"/>
      <c r="V4" s="428"/>
      <c r="W4" s="428"/>
      <c r="X4" s="428"/>
      <c r="Y4" s="428"/>
      <c r="Z4" s="428"/>
      <c r="AA4" s="428"/>
      <c r="AB4" s="428"/>
      <c r="AC4" s="428"/>
      <c r="AD4" s="428"/>
      <c r="AE4" s="278" t="s">
        <v>217</v>
      </c>
    </row>
    <row r="5" spans="1:33" ht="26.25" customHeight="1" x14ac:dyDescent="0.35">
      <c r="A5" s="426" t="s">
        <v>171</v>
      </c>
      <c r="B5" s="426"/>
      <c r="C5" s="24"/>
      <c r="D5" s="20"/>
      <c r="E5" s="20"/>
      <c r="F5" s="20"/>
      <c r="G5" s="20"/>
      <c r="H5" s="20"/>
      <c r="I5" s="20"/>
      <c r="J5" s="20"/>
      <c r="K5" s="20"/>
      <c r="L5" s="20"/>
      <c r="M5" s="20"/>
      <c r="N5" s="20"/>
      <c r="O5" s="20"/>
      <c r="P5" s="20"/>
      <c r="Q5" s="20"/>
      <c r="R5" s="20"/>
      <c r="S5" s="20"/>
      <c r="T5" s="20"/>
      <c r="U5" s="20"/>
      <c r="V5" s="20"/>
      <c r="W5" s="20"/>
      <c r="X5" s="20"/>
      <c r="Y5" s="20"/>
      <c r="Z5" s="20"/>
      <c r="AA5" s="20"/>
      <c r="AB5" s="20"/>
      <c r="AC5" s="279"/>
      <c r="AD5" s="279"/>
      <c r="AE5" s="280"/>
    </row>
    <row r="6" spans="1:33" ht="39" customHeight="1" x14ac:dyDescent="0.35">
      <c r="A6" s="423" t="s">
        <v>161</v>
      </c>
      <c r="B6" s="424"/>
      <c r="C6" s="424"/>
      <c r="D6" s="424"/>
      <c r="E6" s="424"/>
      <c r="F6" s="424"/>
      <c r="G6" s="424"/>
      <c r="H6" s="424"/>
      <c r="I6" s="424"/>
      <c r="J6" s="424"/>
      <c r="K6" s="424"/>
      <c r="L6" s="424"/>
      <c r="M6" s="424"/>
      <c r="N6" s="424"/>
      <c r="O6" s="424"/>
      <c r="P6" s="424"/>
      <c r="Q6" s="424"/>
      <c r="R6" s="424"/>
      <c r="S6" s="424"/>
      <c r="T6" s="424"/>
      <c r="U6" s="424"/>
      <c r="V6" s="424"/>
      <c r="W6" s="424"/>
      <c r="X6" s="424"/>
      <c r="Y6" s="424"/>
      <c r="Z6" s="424"/>
      <c r="AA6" s="424"/>
      <c r="AB6" s="424"/>
      <c r="AC6" s="424"/>
      <c r="AD6" s="424"/>
      <c r="AE6" s="425"/>
    </row>
    <row r="7" spans="1:33" s="3" customFormat="1" ht="78.75" customHeight="1" x14ac:dyDescent="0.3">
      <c r="A7" s="2" t="s">
        <v>93</v>
      </c>
      <c r="B7" s="2" t="s">
        <v>166</v>
      </c>
      <c r="C7" s="41" t="s">
        <v>157</v>
      </c>
      <c r="D7" s="41" t="s">
        <v>28</v>
      </c>
      <c r="E7" s="41" t="s">
        <v>102</v>
      </c>
      <c r="F7" s="41" t="s">
        <v>7</v>
      </c>
      <c r="G7" s="262" t="s">
        <v>194</v>
      </c>
      <c r="H7" s="2" t="s">
        <v>34</v>
      </c>
      <c r="I7" s="2" t="s">
        <v>8</v>
      </c>
      <c r="J7" s="22" t="s">
        <v>156</v>
      </c>
      <c r="K7" s="2" t="s">
        <v>98</v>
      </c>
      <c r="L7" s="2" t="s">
        <v>97</v>
      </c>
      <c r="M7" s="2" t="s">
        <v>178</v>
      </c>
      <c r="N7" s="2" t="s">
        <v>287</v>
      </c>
      <c r="O7" s="2" t="s">
        <v>30</v>
      </c>
      <c r="P7" s="2" t="s">
        <v>31</v>
      </c>
      <c r="Q7" s="212" t="s">
        <v>553</v>
      </c>
      <c r="R7" s="212" t="s">
        <v>550</v>
      </c>
      <c r="S7" s="212" t="s">
        <v>651</v>
      </c>
      <c r="T7" s="212" t="s">
        <v>674</v>
      </c>
      <c r="U7" s="213" t="s">
        <v>526</v>
      </c>
      <c r="V7" s="213" t="s">
        <v>527</v>
      </c>
      <c r="W7" s="213" t="s">
        <v>681</v>
      </c>
      <c r="X7" s="213" t="s">
        <v>528</v>
      </c>
      <c r="Y7" s="213" t="s">
        <v>549</v>
      </c>
      <c r="Z7" s="213" t="s">
        <v>528</v>
      </c>
      <c r="AA7" s="213" t="s">
        <v>682</v>
      </c>
      <c r="AB7" s="213" t="s">
        <v>528</v>
      </c>
      <c r="AC7" s="132" t="s">
        <v>163</v>
      </c>
      <c r="AD7" s="132" t="s">
        <v>164</v>
      </c>
      <c r="AE7" s="132" t="s">
        <v>162</v>
      </c>
      <c r="AF7" s="21"/>
    </row>
    <row r="8" spans="1:33" ht="60" customHeight="1" x14ac:dyDescent="0.35">
      <c r="A8" s="422" t="s">
        <v>228</v>
      </c>
      <c r="B8" s="429" t="s">
        <v>517</v>
      </c>
      <c r="C8" s="46" t="s">
        <v>310</v>
      </c>
      <c r="D8" s="43" t="s">
        <v>222</v>
      </c>
      <c r="E8" s="209" t="s">
        <v>289</v>
      </c>
      <c r="F8" s="50" t="s">
        <v>223</v>
      </c>
      <c r="G8" s="211" t="s">
        <v>519</v>
      </c>
      <c r="H8" s="42" t="s">
        <v>230</v>
      </c>
      <c r="I8" s="47" t="s">
        <v>288</v>
      </c>
      <c r="J8" s="44" t="s">
        <v>253</v>
      </c>
      <c r="K8" s="42" t="s">
        <v>261</v>
      </c>
      <c r="L8" s="345">
        <v>0.1</v>
      </c>
      <c r="M8" s="47" t="s">
        <v>190</v>
      </c>
      <c r="N8" s="45" t="s">
        <v>284</v>
      </c>
      <c r="O8" s="43">
        <v>18</v>
      </c>
      <c r="P8" s="333">
        <v>4</v>
      </c>
      <c r="Q8" s="257">
        <v>0</v>
      </c>
      <c r="R8" s="196">
        <v>0</v>
      </c>
      <c r="S8" s="295">
        <v>4</v>
      </c>
      <c r="T8" s="356">
        <v>0</v>
      </c>
      <c r="U8" s="263">
        <f>SUM(Q8:T8)</f>
        <v>4</v>
      </c>
      <c r="V8" s="263">
        <f>+U8</f>
        <v>4</v>
      </c>
      <c r="W8" s="264">
        <f>+(U8/P8)*L8</f>
        <v>0.1</v>
      </c>
      <c r="X8" s="265">
        <f>+(V8/O8)*L8</f>
        <v>2.2222222222222223E-2</v>
      </c>
      <c r="Y8" s="265">
        <f>+(Q8+R8)/P8</f>
        <v>0</v>
      </c>
      <c r="Z8" s="265">
        <f>+V8/O8</f>
        <v>0.22222222222222221</v>
      </c>
      <c r="AA8" s="264">
        <f>+(U8/P8)</f>
        <v>1</v>
      </c>
      <c r="AB8" s="265">
        <f>+(V8/O8)</f>
        <v>0.22222222222222221</v>
      </c>
      <c r="AC8" s="281">
        <v>6</v>
      </c>
      <c r="AD8" s="48">
        <v>5</v>
      </c>
      <c r="AE8" s="48">
        <v>5</v>
      </c>
    </row>
    <row r="9" spans="1:33" ht="60" customHeight="1" x14ac:dyDescent="0.35">
      <c r="A9" s="422"/>
      <c r="B9" s="430"/>
      <c r="C9" s="46" t="s">
        <v>310</v>
      </c>
      <c r="D9" s="43" t="s">
        <v>222</v>
      </c>
      <c r="E9" s="209" t="s">
        <v>289</v>
      </c>
      <c r="F9" s="50" t="s">
        <v>223</v>
      </c>
      <c r="G9" s="211" t="s">
        <v>519</v>
      </c>
      <c r="H9" s="42" t="s">
        <v>231</v>
      </c>
      <c r="I9" s="47" t="s">
        <v>288</v>
      </c>
      <c r="J9" s="42" t="s">
        <v>254</v>
      </c>
      <c r="K9" s="877" t="s">
        <v>262</v>
      </c>
      <c r="L9" s="345">
        <v>0.15</v>
      </c>
      <c r="M9" s="47" t="s">
        <v>190</v>
      </c>
      <c r="N9" s="45" t="s">
        <v>285</v>
      </c>
      <c r="O9" s="46">
        <v>34</v>
      </c>
      <c r="P9" s="275">
        <v>6</v>
      </c>
      <c r="Q9" s="334">
        <v>0</v>
      </c>
      <c r="R9" s="875">
        <v>1</v>
      </c>
      <c r="S9" s="876">
        <v>5</v>
      </c>
      <c r="T9" s="370">
        <v>0</v>
      </c>
      <c r="U9" s="263">
        <f>SUM(Q9:T9)</f>
        <v>6</v>
      </c>
      <c r="V9" s="267">
        <f>+U9</f>
        <v>6</v>
      </c>
      <c r="W9" s="264">
        <v>0.15</v>
      </c>
      <c r="X9" s="265">
        <f>+(V9/O9)*L9</f>
        <v>2.6470588235294117E-2</v>
      </c>
      <c r="Y9" s="265">
        <v>1</v>
      </c>
      <c r="Z9" s="265">
        <f>+V9/O9</f>
        <v>0.17647058823529413</v>
      </c>
      <c r="AA9" s="264">
        <v>1</v>
      </c>
      <c r="AB9" s="265">
        <f t="shared" ref="AB9:AB15" si="0">+(V9/O9)</f>
        <v>0.17647058823529413</v>
      </c>
      <c r="AC9" s="282">
        <v>10</v>
      </c>
      <c r="AD9" s="277">
        <v>9</v>
      </c>
      <c r="AE9" s="277">
        <v>9</v>
      </c>
      <c r="AG9" s="1" t="s">
        <v>189</v>
      </c>
    </row>
    <row r="10" spans="1:33" ht="60" customHeight="1" x14ac:dyDescent="0.35">
      <c r="A10" s="422"/>
      <c r="B10" s="430"/>
      <c r="C10" s="46" t="s">
        <v>310</v>
      </c>
      <c r="D10" s="43" t="s">
        <v>222</v>
      </c>
      <c r="E10" s="209" t="s">
        <v>289</v>
      </c>
      <c r="F10" s="50" t="s">
        <v>223</v>
      </c>
      <c r="G10" s="211" t="s">
        <v>519</v>
      </c>
      <c r="H10" s="42" t="s">
        <v>232</v>
      </c>
      <c r="I10" s="47" t="s">
        <v>288</v>
      </c>
      <c r="J10" s="204" t="s">
        <v>255</v>
      </c>
      <c r="K10" s="42" t="s">
        <v>263</v>
      </c>
      <c r="L10" s="345">
        <v>0.2</v>
      </c>
      <c r="M10" s="47" t="s">
        <v>190</v>
      </c>
      <c r="N10" s="40" t="s">
        <v>298</v>
      </c>
      <c r="O10" s="198">
        <v>306059</v>
      </c>
      <c r="P10" s="335">
        <v>40000</v>
      </c>
      <c r="Q10" s="260">
        <v>2307</v>
      </c>
      <c r="R10" s="336">
        <f>1143+5932+3885</f>
        <v>10960</v>
      </c>
      <c r="S10" s="337">
        <v>32233</v>
      </c>
      <c r="T10" s="357">
        <v>2485</v>
      </c>
      <c r="U10" s="263">
        <f>SUM(Q10:T10)</f>
        <v>47985</v>
      </c>
      <c r="V10" s="263">
        <f>+U10</f>
        <v>47985</v>
      </c>
      <c r="W10" s="264">
        <v>0.2</v>
      </c>
      <c r="X10" s="265">
        <f t="shared" ref="X10:X15" si="1">+(V10/O10)*L10</f>
        <v>3.1356699198520549E-2</v>
      </c>
      <c r="Y10" s="265">
        <f>+(Q10+R10)/P10</f>
        <v>0.331675</v>
      </c>
      <c r="Z10" s="265">
        <f>+V10/O10</f>
        <v>0.15678349599260274</v>
      </c>
      <c r="AA10" s="264">
        <v>1</v>
      </c>
      <c r="AB10" s="265">
        <f t="shared" si="0"/>
        <v>0.15678349599260274</v>
      </c>
      <c r="AC10" s="283">
        <f>80847+7846</f>
        <v>88693</v>
      </c>
      <c r="AD10" s="283">
        <f>84743+7846</f>
        <v>92589</v>
      </c>
      <c r="AE10" s="284">
        <f>76930+7847</f>
        <v>84777</v>
      </c>
      <c r="AG10" s="1" t="s">
        <v>190</v>
      </c>
    </row>
    <row r="11" spans="1:33" ht="60" customHeight="1" x14ac:dyDescent="0.35">
      <c r="A11" s="422"/>
      <c r="B11" s="430"/>
      <c r="C11" s="46" t="s">
        <v>310</v>
      </c>
      <c r="D11" s="43" t="s">
        <v>222</v>
      </c>
      <c r="E11" s="209" t="s">
        <v>289</v>
      </c>
      <c r="F11" s="50" t="s">
        <v>223</v>
      </c>
      <c r="G11" s="211" t="s">
        <v>519</v>
      </c>
      <c r="H11" s="42" t="s">
        <v>233</v>
      </c>
      <c r="I11" s="47" t="s">
        <v>288</v>
      </c>
      <c r="J11" s="42" t="s">
        <v>256</v>
      </c>
      <c r="K11" s="42" t="s">
        <v>264</v>
      </c>
      <c r="L11" s="345">
        <v>0.15</v>
      </c>
      <c r="M11" s="47" t="s">
        <v>190</v>
      </c>
      <c r="N11" s="874" t="s">
        <v>299</v>
      </c>
      <c r="O11" s="198">
        <v>1800</v>
      </c>
      <c r="P11" s="333">
        <v>375</v>
      </c>
      <c r="Q11" s="338">
        <v>93</v>
      </c>
      <c r="R11" s="339">
        <v>92</v>
      </c>
      <c r="S11" s="340">
        <v>96</v>
      </c>
      <c r="T11" s="358">
        <v>94</v>
      </c>
      <c r="U11" s="263">
        <f t="shared" ref="U11:U13" si="2">SUM(Q11:T11)</f>
        <v>375</v>
      </c>
      <c r="V11" s="263">
        <f t="shared" ref="V11:V39" si="3">+U11</f>
        <v>375</v>
      </c>
      <c r="W11" s="264">
        <v>0.15</v>
      </c>
      <c r="X11" s="265">
        <v>0.15</v>
      </c>
      <c r="Y11" s="265">
        <v>1</v>
      </c>
      <c r="Z11" s="265">
        <f t="shared" ref="Z11:Z13" si="4">+V11/O11</f>
        <v>0.20833333333333334</v>
      </c>
      <c r="AA11" s="264">
        <v>1</v>
      </c>
      <c r="AB11" s="265">
        <v>1</v>
      </c>
      <c r="AC11" s="281">
        <v>452</v>
      </c>
      <c r="AD11" s="48">
        <v>475</v>
      </c>
      <c r="AE11" s="48">
        <v>498</v>
      </c>
    </row>
    <row r="12" spans="1:33" ht="60" customHeight="1" x14ac:dyDescent="0.35">
      <c r="A12" s="422"/>
      <c r="B12" s="430"/>
      <c r="C12" s="46" t="s">
        <v>310</v>
      </c>
      <c r="D12" s="43" t="s">
        <v>222</v>
      </c>
      <c r="E12" s="209" t="s">
        <v>289</v>
      </c>
      <c r="F12" s="50" t="s">
        <v>223</v>
      </c>
      <c r="G12" s="211" t="s">
        <v>519</v>
      </c>
      <c r="H12" s="42" t="s">
        <v>234</v>
      </c>
      <c r="I12" s="47" t="s">
        <v>288</v>
      </c>
      <c r="J12" s="42" t="s">
        <v>257</v>
      </c>
      <c r="K12" s="42" t="s">
        <v>265</v>
      </c>
      <c r="L12" s="345">
        <v>0.1</v>
      </c>
      <c r="M12" s="47" t="s">
        <v>189</v>
      </c>
      <c r="N12" s="40" t="s">
        <v>300</v>
      </c>
      <c r="O12" s="46">
        <v>1</v>
      </c>
      <c r="P12" s="270">
        <v>0.2</v>
      </c>
      <c r="Q12" s="121">
        <v>0</v>
      </c>
      <c r="R12" s="341">
        <v>0.2</v>
      </c>
      <c r="S12" s="342">
        <v>0</v>
      </c>
      <c r="T12" s="359">
        <v>0</v>
      </c>
      <c r="U12" s="267">
        <f t="shared" si="2"/>
        <v>0.2</v>
      </c>
      <c r="V12" s="267">
        <f t="shared" si="3"/>
        <v>0.2</v>
      </c>
      <c r="W12" s="264">
        <f t="shared" ref="W12:W13" si="5">+(U12/P12)*L12</f>
        <v>0.1</v>
      </c>
      <c r="X12" s="265">
        <f t="shared" si="1"/>
        <v>2.0000000000000004E-2</v>
      </c>
      <c r="Y12" s="265">
        <v>1</v>
      </c>
      <c r="Z12" s="265">
        <f t="shared" si="4"/>
        <v>0.2</v>
      </c>
      <c r="AA12" s="264">
        <f t="shared" ref="AA12:AA13" si="6">+(U12/P12)</f>
        <v>1</v>
      </c>
      <c r="AB12" s="265">
        <f t="shared" si="0"/>
        <v>0.2</v>
      </c>
      <c r="AC12" s="163">
        <v>0.3</v>
      </c>
      <c r="AD12" s="276">
        <v>0.25</v>
      </c>
      <c r="AE12" s="276">
        <v>0.25</v>
      </c>
    </row>
    <row r="13" spans="1:33" ht="60" customHeight="1" x14ac:dyDescent="0.35">
      <c r="A13" s="422"/>
      <c r="B13" s="430"/>
      <c r="C13" s="46" t="s">
        <v>310</v>
      </c>
      <c r="D13" s="43" t="s">
        <v>222</v>
      </c>
      <c r="E13" s="209" t="s">
        <v>289</v>
      </c>
      <c r="F13" s="50" t="s">
        <v>223</v>
      </c>
      <c r="G13" s="211" t="s">
        <v>519</v>
      </c>
      <c r="H13" s="42" t="s">
        <v>235</v>
      </c>
      <c r="I13" s="47" t="s">
        <v>288</v>
      </c>
      <c r="J13" s="42">
        <v>0</v>
      </c>
      <c r="K13" s="42" t="s">
        <v>266</v>
      </c>
      <c r="L13" s="345">
        <v>0.1</v>
      </c>
      <c r="M13" s="47" t="s">
        <v>189</v>
      </c>
      <c r="N13" s="40" t="s">
        <v>300</v>
      </c>
      <c r="O13" s="46">
        <v>1</v>
      </c>
      <c r="P13" s="270">
        <v>0.2</v>
      </c>
      <c r="Q13" s="121">
        <v>0</v>
      </c>
      <c r="R13" s="271">
        <v>0.2</v>
      </c>
      <c r="S13" s="342">
        <v>0</v>
      </c>
      <c r="T13" s="359">
        <v>0</v>
      </c>
      <c r="U13" s="267">
        <f t="shared" si="2"/>
        <v>0.2</v>
      </c>
      <c r="V13" s="269">
        <f t="shared" si="3"/>
        <v>0.2</v>
      </c>
      <c r="W13" s="264">
        <f t="shared" si="5"/>
        <v>0.1</v>
      </c>
      <c r="X13" s="265">
        <f t="shared" si="1"/>
        <v>2.0000000000000004E-2</v>
      </c>
      <c r="Y13" s="265">
        <v>1</v>
      </c>
      <c r="Z13" s="265">
        <f t="shared" si="4"/>
        <v>0.2</v>
      </c>
      <c r="AA13" s="264">
        <f t="shared" si="6"/>
        <v>1</v>
      </c>
      <c r="AB13" s="265">
        <f t="shared" si="0"/>
        <v>0.2</v>
      </c>
      <c r="AC13" s="163">
        <v>0.3</v>
      </c>
      <c r="AD13" s="276">
        <v>0.25</v>
      </c>
      <c r="AE13" s="276">
        <v>0.25</v>
      </c>
    </row>
    <row r="14" spans="1:33" ht="60" customHeight="1" x14ac:dyDescent="0.35">
      <c r="A14" s="422"/>
      <c r="B14" s="430"/>
      <c r="C14" s="46" t="s">
        <v>310</v>
      </c>
      <c r="D14" s="43" t="s">
        <v>222</v>
      </c>
      <c r="E14" s="209" t="s">
        <v>289</v>
      </c>
      <c r="F14" s="50" t="s">
        <v>223</v>
      </c>
      <c r="G14" s="211" t="s">
        <v>519</v>
      </c>
      <c r="H14" s="42" t="s">
        <v>235</v>
      </c>
      <c r="I14" s="47" t="s">
        <v>288</v>
      </c>
      <c r="J14" s="42">
        <v>0</v>
      </c>
      <c r="K14" s="42" t="s">
        <v>673</v>
      </c>
      <c r="L14" s="345" t="s">
        <v>503</v>
      </c>
      <c r="M14" s="47" t="s">
        <v>189</v>
      </c>
      <c r="N14" s="40" t="s">
        <v>300</v>
      </c>
      <c r="O14" s="46">
        <v>2</v>
      </c>
      <c r="P14" s="270" t="s">
        <v>503</v>
      </c>
      <c r="Q14" s="121" t="s">
        <v>503</v>
      </c>
      <c r="R14" s="271" t="s">
        <v>503</v>
      </c>
      <c r="S14" s="342" t="s">
        <v>503</v>
      </c>
      <c r="T14" s="359" t="s">
        <v>503</v>
      </c>
      <c r="U14" s="263" t="s">
        <v>512</v>
      </c>
      <c r="V14" s="263" t="s">
        <v>512</v>
      </c>
      <c r="W14" s="263" t="s">
        <v>512</v>
      </c>
      <c r="X14" s="263" t="s">
        <v>512</v>
      </c>
      <c r="Y14" s="263" t="s">
        <v>512</v>
      </c>
      <c r="Z14" s="263" t="s">
        <v>512</v>
      </c>
      <c r="AA14" s="263" t="s">
        <v>512</v>
      </c>
      <c r="AB14" s="268" t="s">
        <v>512</v>
      </c>
      <c r="AC14" s="276">
        <v>1</v>
      </c>
      <c r="AD14" s="276">
        <v>1</v>
      </c>
      <c r="AE14" s="276">
        <v>0</v>
      </c>
    </row>
    <row r="15" spans="1:33" ht="60" customHeight="1" x14ac:dyDescent="0.35">
      <c r="A15" s="422"/>
      <c r="B15" s="431"/>
      <c r="C15" s="46" t="s">
        <v>310</v>
      </c>
      <c r="D15" s="43" t="s">
        <v>222</v>
      </c>
      <c r="E15" s="209" t="s">
        <v>289</v>
      </c>
      <c r="F15" s="50" t="s">
        <v>223</v>
      </c>
      <c r="G15" s="211" t="s">
        <v>519</v>
      </c>
      <c r="H15" s="42" t="s">
        <v>236</v>
      </c>
      <c r="I15" s="47" t="s">
        <v>288</v>
      </c>
      <c r="J15" s="42" t="s">
        <v>258</v>
      </c>
      <c r="K15" s="42" t="s">
        <v>267</v>
      </c>
      <c r="L15" s="345">
        <v>0.2</v>
      </c>
      <c r="M15" s="47" t="s">
        <v>190</v>
      </c>
      <c r="N15" s="40" t="s">
        <v>301</v>
      </c>
      <c r="O15" s="46">
        <v>34</v>
      </c>
      <c r="P15" s="270">
        <v>7</v>
      </c>
      <c r="Q15" s="121">
        <v>0</v>
      </c>
      <c r="R15" s="271">
        <v>9</v>
      </c>
      <c r="S15" s="342">
        <v>0</v>
      </c>
      <c r="T15" s="359">
        <v>0</v>
      </c>
      <c r="U15" s="263">
        <f>SUM(Q15:T15)</f>
        <v>9</v>
      </c>
      <c r="V15" s="263">
        <f t="shared" si="3"/>
        <v>9</v>
      </c>
      <c r="W15" s="264">
        <v>0.2</v>
      </c>
      <c r="X15" s="265">
        <f t="shared" si="1"/>
        <v>5.2941176470588241E-2</v>
      </c>
      <c r="Y15" s="265">
        <v>1</v>
      </c>
      <c r="Z15" s="265">
        <f>+V15/O15</f>
        <v>0.26470588235294118</v>
      </c>
      <c r="AA15" s="264">
        <v>1</v>
      </c>
      <c r="AB15" s="265">
        <f t="shared" si="0"/>
        <v>0.26470588235294118</v>
      </c>
      <c r="AC15" s="163">
        <v>9</v>
      </c>
      <c r="AD15" s="276">
        <v>9</v>
      </c>
      <c r="AE15" s="276">
        <v>9</v>
      </c>
    </row>
    <row r="16" spans="1:33" ht="60" customHeight="1" x14ac:dyDescent="0.35">
      <c r="A16" s="40"/>
      <c r="B16" s="208"/>
      <c r="C16" s="46"/>
      <c r="D16" s="43"/>
      <c r="E16" s="209"/>
      <c r="F16" s="435" t="s">
        <v>529</v>
      </c>
      <c r="G16" s="436"/>
      <c r="H16" s="436"/>
      <c r="I16" s="436"/>
      <c r="J16" s="436"/>
      <c r="K16" s="436"/>
      <c r="L16" s="436"/>
      <c r="M16" s="436"/>
      <c r="N16" s="436"/>
      <c r="O16" s="436"/>
      <c r="P16" s="436"/>
      <c r="Q16" s="436"/>
      <c r="R16" s="436"/>
      <c r="S16" s="436"/>
      <c r="T16" s="436"/>
      <c r="U16" s="436"/>
      <c r="V16" s="437"/>
      <c r="W16" s="238">
        <f>SUM(W8:W15)</f>
        <v>1</v>
      </c>
      <c r="X16" s="239">
        <f>SUM(X8:X15)</f>
        <v>0.32299068612662518</v>
      </c>
      <c r="Y16" s="240">
        <f>AVERAGE(Y8:Y15)</f>
        <v>0.76166785714285712</v>
      </c>
      <c r="Z16" s="240">
        <f>AVERAGE(Z8:Z15)</f>
        <v>0.2040736460194848</v>
      </c>
      <c r="AA16" s="374">
        <f>AVERAGE(AA8:AA15)</f>
        <v>1</v>
      </c>
      <c r="AB16" s="374">
        <f>AVERAGE(AB8:AB15)</f>
        <v>0.31716888411472288</v>
      </c>
      <c r="AC16" s="163"/>
      <c r="AD16" s="276"/>
      <c r="AE16" s="276"/>
    </row>
    <row r="17" spans="1:31" ht="60" customHeight="1" x14ac:dyDescent="0.35">
      <c r="A17" s="422" t="s">
        <v>229</v>
      </c>
      <c r="B17" s="432" t="s">
        <v>518</v>
      </c>
      <c r="C17" s="47" t="s">
        <v>310</v>
      </c>
      <c r="D17" s="40" t="s">
        <v>222</v>
      </c>
      <c r="E17" s="43" t="s">
        <v>290</v>
      </c>
      <c r="F17" s="51" t="s">
        <v>224</v>
      </c>
      <c r="G17" s="211" t="s">
        <v>520</v>
      </c>
      <c r="H17" s="42" t="s">
        <v>237</v>
      </c>
      <c r="I17" s="47" t="s">
        <v>288</v>
      </c>
      <c r="J17" s="42" t="s">
        <v>259</v>
      </c>
      <c r="K17" s="42" t="s">
        <v>268</v>
      </c>
      <c r="L17" s="176">
        <v>0.5</v>
      </c>
      <c r="M17" s="47" t="s">
        <v>190</v>
      </c>
      <c r="N17" s="40" t="s">
        <v>302</v>
      </c>
      <c r="O17" s="198">
        <v>1000</v>
      </c>
      <c r="P17" s="199">
        <v>250</v>
      </c>
      <c r="Q17" s="162">
        <v>120</v>
      </c>
      <c r="R17" s="175">
        <v>445</v>
      </c>
      <c r="S17" s="296">
        <v>0</v>
      </c>
      <c r="T17" s="360">
        <v>0</v>
      </c>
      <c r="U17" s="263">
        <f>SUM(Q17:T17)</f>
        <v>565</v>
      </c>
      <c r="V17" s="263">
        <f t="shared" si="3"/>
        <v>565</v>
      </c>
      <c r="W17" s="264">
        <v>0.5</v>
      </c>
      <c r="X17" s="264">
        <f>(V17/O17)*L17</f>
        <v>0.28249999999999997</v>
      </c>
      <c r="Y17" s="265">
        <v>1</v>
      </c>
      <c r="Z17" s="265">
        <f t="shared" ref="Z17:Z20" si="7">+V17/O17</f>
        <v>0.56499999999999995</v>
      </c>
      <c r="AA17" s="373">
        <v>1</v>
      </c>
      <c r="AB17" s="373">
        <f>V17/O17</f>
        <v>0.56499999999999995</v>
      </c>
      <c r="AC17" s="163">
        <v>250</v>
      </c>
      <c r="AD17" s="276">
        <v>250</v>
      </c>
      <c r="AE17" s="276">
        <v>250</v>
      </c>
    </row>
    <row r="18" spans="1:31" ht="60" customHeight="1" x14ac:dyDescent="0.35">
      <c r="A18" s="422"/>
      <c r="B18" s="433"/>
      <c r="C18" s="46" t="s">
        <v>310</v>
      </c>
      <c r="D18" s="43" t="s">
        <v>222</v>
      </c>
      <c r="E18" s="43" t="s">
        <v>290</v>
      </c>
      <c r="F18" s="51" t="s">
        <v>224</v>
      </c>
      <c r="G18" s="211" t="s">
        <v>520</v>
      </c>
      <c r="H18" s="42" t="s">
        <v>238</v>
      </c>
      <c r="I18" s="47" t="s">
        <v>288</v>
      </c>
      <c r="J18" s="42">
        <v>0</v>
      </c>
      <c r="K18" s="42" t="s">
        <v>269</v>
      </c>
      <c r="L18" s="176">
        <v>0.25</v>
      </c>
      <c r="M18" s="47" t="s">
        <v>190</v>
      </c>
      <c r="N18" s="40" t="s">
        <v>302</v>
      </c>
      <c r="O18" s="46">
        <v>100</v>
      </c>
      <c r="P18" s="199">
        <v>25</v>
      </c>
      <c r="Q18" s="162">
        <v>0</v>
      </c>
      <c r="R18" s="271">
        <v>58</v>
      </c>
      <c r="S18" s="296">
        <v>0</v>
      </c>
      <c r="T18" s="360">
        <v>0</v>
      </c>
      <c r="U18" s="263">
        <f t="shared" ref="U18:U20" si="8">SUM(Q18:T18)</f>
        <v>58</v>
      </c>
      <c r="V18" s="263">
        <f t="shared" si="3"/>
        <v>58</v>
      </c>
      <c r="W18" s="264">
        <v>0.25</v>
      </c>
      <c r="X18" s="264">
        <f t="shared" ref="X18:X20" si="9">(V18/O18)*L18</f>
        <v>0.14499999999999999</v>
      </c>
      <c r="Y18" s="265">
        <v>1</v>
      </c>
      <c r="Z18" s="265">
        <f t="shared" si="7"/>
        <v>0.57999999999999996</v>
      </c>
      <c r="AA18" s="373">
        <v>1</v>
      </c>
      <c r="AB18" s="373">
        <v>1</v>
      </c>
      <c r="AC18" s="163">
        <v>25</v>
      </c>
      <c r="AD18" s="276">
        <v>25</v>
      </c>
      <c r="AE18" s="276">
        <v>25</v>
      </c>
    </row>
    <row r="19" spans="1:31" ht="60" customHeight="1" x14ac:dyDescent="0.35">
      <c r="A19" s="422"/>
      <c r="B19" s="433"/>
      <c r="C19" s="46" t="s">
        <v>310</v>
      </c>
      <c r="D19" s="43" t="s">
        <v>222</v>
      </c>
      <c r="E19" s="43" t="s">
        <v>290</v>
      </c>
      <c r="F19" s="51" t="s">
        <v>224</v>
      </c>
      <c r="G19" s="211" t="s">
        <v>520</v>
      </c>
      <c r="H19" s="42" t="s">
        <v>239</v>
      </c>
      <c r="I19" s="47" t="s">
        <v>288</v>
      </c>
      <c r="J19" s="42">
        <v>0</v>
      </c>
      <c r="K19" s="42" t="s">
        <v>270</v>
      </c>
      <c r="L19" s="176">
        <v>0.15</v>
      </c>
      <c r="M19" s="47" t="s">
        <v>190</v>
      </c>
      <c r="N19" s="40" t="s">
        <v>301</v>
      </c>
      <c r="O19" s="46">
        <v>6</v>
      </c>
      <c r="P19" s="197">
        <v>1</v>
      </c>
      <c r="Q19" s="258">
        <v>0</v>
      </c>
      <c r="R19" s="174">
        <v>1</v>
      </c>
      <c r="S19" s="301">
        <v>1</v>
      </c>
      <c r="T19" s="361">
        <v>0</v>
      </c>
      <c r="U19" s="263">
        <f t="shared" si="8"/>
        <v>2</v>
      </c>
      <c r="V19" s="263">
        <f t="shared" si="3"/>
        <v>2</v>
      </c>
      <c r="W19" s="264">
        <v>0.15</v>
      </c>
      <c r="X19" s="264">
        <f t="shared" si="9"/>
        <v>4.9999999999999996E-2</v>
      </c>
      <c r="Y19" s="265">
        <v>1</v>
      </c>
      <c r="Z19" s="265">
        <f t="shared" si="7"/>
        <v>0.33333333333333331</v>
      </c>
      <c r="AA19" s="373">
        <v>1</v>
      </c>
      <c r="AB19" s="373">
        <f>V19/O19</f>
        <v>0.33333333333333331</v>
      </c>
      <c r="AC19" s="282">
        <v>2</v>
      </c>
      <c r="AD19" s="277">
        <v>2</v>
      </c>
      <c r="AE19" s="277">
        <v>1</v>
      </c>
    </row>
    <row r="20" spans="1:31" ht="60" customHeight="1" x14ac:dyDescent="0.35">
      <c r="A20" s="422"/>
      <c r="B20" s="434"/>
      <c r="C20" s="46" t="s">
        <v>310</v>
      </c>
      <c r="D20" s="43" t="s">
        <v>222</v>
      </c>
      <c r="E20" s="43" t="s">
        <v>290</v>
      </c>
      <c r="F20" s="51" t="s">
        <v>224</v>
      </c>
      <c r="G20" s="211" t="s">
        <v>520</v>
      </c>
      <c r="H20" s="42" t="s">
        <v>240</v>
      </c>
      <c r="I20" s="47" t="s">
        <v>288</v>
      </c>
      <c r="J20" s="42">
        <v>0</v>
      </c>
      <c r="K20" s="42" t="s">
        <v>271</v>
      </c>
      <c r="L20" s="176">
        <v>0.1</v>
      </c>
      <c r="M20" s="47" t="s">
        <v>190</v>
      </c>
      <c r="N20" s="48" t="s">
        <v>303</v>
      </c>
      <c r="O20" s="46">
        <v>150</v>
      </c>
      <c r="P20" s="199">
        <v>35</v>
      </c>
      <c r="Q20" s="162">
        <v>0</v>
      </c>
      <c r="R20" s="175">
        <v>0</v>
      </c>
      <c r="S20" s="296">
        <v>0</v>
      </c>
      <c r="T20" s="360">
        <v>0</v>
      </c>
      <c r="U20" s="263">
        <f t="shared" si="8"/>
        <v>0</v>
      </c>
      <c r="V20" s="263">
        <f t="shared" si="3"/>
        <v>0</v>
      </c>
      <c r="W20" s="264">
        <f t="shared" ref="W20:W34" si="10">+(U20/P20)*L20</f>
        <v>0</v>
      </c>
      <c r="X20" s="264">
        <f t="shared" si="9"/>
        <v>0</v>
      </c>
      <c r="Y20" s="265">
        <f>+(Q20+R20)/P20</f>
        <v>0</v>
      </c>
      <c r="Z20" s="265">
        <f t="shared" si="7"/>
        <v>0</v>
      </c>
      <c r="AA20" s="373">
        <f>U20/P20</f>
        <v>0</v>
      </c>
      <c r="AB20" s="373">
        <f>V20/O20</f>
        <v>0</v>
      </c>
      <c r="AC20" s="163">
        <v>35</v>
      </c>
      <c r="AD20" s="276">
        <v>45</v>
      </c>
      <c r="AE20" s="276">
        <v>35</v>
      </c>
    </row>
    <row r="21" spans="1:31" ht="60" customHeight="1" x14ac:dyDescent="0.35">
      <c r="A21" s="422"/>
      <c r="B21" s="182"/>
      <c r="C21" s="46"/>
      <c r="D21" s="43"/>
      <c r="E21" s="43"/>
      <c r="F21" s="435" t="s">
        <v>530</v>
      </c>
      <c r="G21" s="436"/>
      <c r="H21" s="436"/>
      <c r="I21" s="436"/>
      <c r="J21" s="436"/>
      <c r="K21" s="436"/>
      <c r="L21" s="436"/>
      <c r="M21" s="436"/>
      <c r="N21" s="436"/>
      <c r="O21" s="436"/>
      <c r="P21" s="436"/>
      <c r="Q21" s="436"/>
      <c r="R21" s="436"/>
      <c r="S21" s="436"/>
      <c r="T21" s="436"/>
      <c r="U21" s="436"/>
      <c r="V21" s="437"/>
      <c r="W21" s="241">
        <f>SUM(W17:W20)</f>
        <v>0.9</v>
      </c>
      <c r="X21" s="242">
        <f>SUM(X17:X20)</f>
        <v>0.47749999999999998</v>
      </c>
      <c r="Y21" s="243">
        <f>AVERAGE(Y17:Y20)</f>
        <v>0.75</v>
      </c>
      <c r="Z21" s="243">
        <f>AVERAGE(Z17:Z20)</f>
        <v>0.36958333333333332</v>
      </c>
      <c r="AA21" s="375">
        <f>AVERAGE(AA17:AA20)</f>
        <v>0.75</v>
      </c>
      <c r="AB21" s="375">
        <f>AVERAGE(AB17:AB20)</f>
        <v>0.4745833333333333</v>
      </c>
      <c r="AC21" s="163"/>
      <c r="AD21" s="276"/>
      <c r="AE21" s="276"/>
    </row>
    <row r="22" spans="1:31" ht="60" customHeight="1" x14ac:dyDescent="0.35">
      <c r="A22" s="422"/>
      <c r="B22" s="432" t="s">
        <v>518</v>
      </c>
      <c r="C22" s="47" t="s">
        <v>310</v>
      </c>
      <c r="D22" s="40" t="s">
        <v>222</v>
      </c>
      <c r="E22" s="43" t="s">
        <v>290</v>
      </c>
      <c r="F22" s="52" t="s">
        <v>225</v>
      </c>
      <c r="G22" s="211" t="s">
        <v>521</v>
      </c>
      <c r="H22" s="42" t="s">
        <v>241</v>
      </c>
      <c r="I22" s="47" t="s">
        <v>288</v>
      </c>
      <c r="J22" s="42" t="s">
        <v>260</v>
      </c>
      <c r="K22" s="392" t="s">
        <v>272</v>
      </c>
      <c r="L22" s="214">
        <v>0.19019644256936799</v>
      </c>
      <c r="M22" s="47" t="s">
        <v>190</v>
      </c>
      <c r="N22" s="40" t="s">
        <v>304</v>
      </c>
      <c r="O22" s="198">
        <v>1800</v>
      </c>
      <c r="P22" s="197">
        <v>30</v>
      </c>
      <c r="Q22" s="259">
        <v>0</v>
      </c>
      <c r="R22" s="174">
        <v>30</v>
      </c>
      <c r="S22" s="311">
        <v>420</v>
      </c>
      <c r="T22" s="356">
        <v>0</v>
      </c>
      <c r="U22" s="263">
        <f>SUM(Q22:T22)</f>
        <v>450</v>
      </c>
      <c r="V22" s="263">
        <f t="shared" si="3"/>
        <v>450</v>
      </c>
      <c r="W22" s="265">
        <v>0.19</v>
      </c>
      <c r="X22" s="265">
        <v>0.19</v>
      </c>
      <c r="Y22" s="265">
        <f>+(Q22+R22)/P22</f>
        <v>1</v>
      </c>
      <c r="Z22" s="265">
        <f>+V22/O22</f>
        <v>0.25</v>
      </c>
      <c r="AA22" s="373">
        <v>1</v>
      </c>
      <c r="AB22" s="373">
        <v>1</v>
      </c>
      <c r="AC22" s="282">
        <v>708</v>
      </c>
      <c r="AD22" s="277">
        <v>708</v>
      </c>
      <c r="AE22" s="277">
        <v>354</v>
      </c>
    </row>
    <row r="23" spans="1:31" ht="60" customHeight="1" x14ac:dyDescent="0.35">
      <c r="A23" s="422"/>
      <c r="B23" s="434"/>
      <c r="C23" s="46" t="s">
        <v>310</v>
      </c>
      <c r="D23" s="43" t="s">
        <v>222</v>
      </c>
      <c r="E23" s="43" t="s">
        <v>290</v>
      </c>
      <c r="F23" s="52" t="s">
        <v>225</v>
      </c>
      <c r="G23" s="211" t="s">
        <v>521</v>
      </c>
      <c r="H23" s="42" t="s">
        <v>242</v>
      </c>
      <c r="I23" s="47" t="s">
        <v>288</v>
      </c>
      <c r="J23" s="42">
        <v>0</v>
      </c>
      <c r="K23" s="42" t="s">
        <v>273</v>
      </c>
      <c r="L23" s="214">
        <v>0.80980355743063204</v>
      </c>
      <c r="M23" s="47" t="s">
        <v>190</v>
      </c>
      <c r="N23" s="48" t="s">
        <v>305</v>
      </c>
      <c r="O23" s="46">
        <v>1</v>
      </c>
      <c r="P23" s="197">
        <v>0.3</v>
      </c>
      <c r="Q23" s="259">
        <v>0</v>
      </c>
      <c r="R23" s="174">
        <v>0.3</v>
      </c>
      <c r="S23" s="302">
        <v>0</v>
      </c>
      <c r="T23" s="361">
        <v>0</v>
      </c>
      <c r="U23" s="267">
        <f>SUM(Q23:T23)</f>
        <v>0.3</v>
      </c>
      <c r="V23" s="267">
        <f t="shared" si="3"/>
        <v>0.3</v>
      </c>
      <c r="W23" s="265">
        <v>0.81</v>
      </c>
      <c r="X23" s="264">
        <f>(V23/O23)*L23</f>
        <v>0.24294106722918959</v>
      </c>
      <c r="Y23" s="265">
        <v>1</v>
      </c>
      <c r="Z23" s="265">
        <f>+V23/O23</f>
        <v>0.3</v>
      </c>
      <c r="AA23" s="373">
        <f>U23/P23</f>
        <v>1</v>
      </c>
      <c r="AB23" s="373">
        <f>V23/O23</f>
        <v>0.3</v>
      </c>
      <c r="AC23" s="282">
        <v>0.25</v>
      </c>
      <c r="AD23" s="277">
        <v>0.25</v>
      </c>
      <c r="AE23" s="277">
        <v>0.2</v>
      </c>
    </row>
    <row r="24" spans="1:31" ht="60" customHeight="1" x14ac:dyDescent="0.35">
      <c r="A24" s="422"/>
      <c r="B24" s="182"/>
      <c r="C24" s="46"/>
      <c r="D24" s="43"/>
      <c r="E24" s="43"/>
      <c r="F24" s="435" t="s">
        <v>531</v>
      </c>
      <c r="G24" s="436"/>
      <c r="H24" s="436"/>
      <c r="I24" s="436"/>
      <c r="J24" s="436"/>
      <c r="K24" s="436"/>
      <c r="L24" s="436"/>
      <c r="M24" s="436"/>
      <c r="N24" s="436"/>
      <c r="O24" s="436"/>
      <c r="P24" s="436"/>
      <c r="Q24" s="436"/>
      <c r="R24" s="436"/>
      <c r="S24" s="436"/>
      <c r="T24" s="436"/>
      <c r="U24" s="436"/>
      <c r="V24" s="437"/>
      <c r="W24" s="245">
        <f>SUM(W22:W23)</f>
        <v>1</v>
      </c>
      <c r="X24" s="246">
        <f>SUM(X22:X23)</f>
        <v>0.43294106722918957</v>
      </c>
      <c r="Y24" s="244">
        <f>AVERAGE(Y22:Y23)</f>
        <v>1</v>
      </c>
      <c r="Z24" s="244">
        <f>AVERAGE(Z22:Z23)</f>
        <v>0.27500000000000002</v>
      </c>
      <c r="AA24" s="379">
        <f>AVERAGE(AA22:AA23)</f>
        <v>1</v>
      </c>
      <c r="AB24" s="379">
        <f>AVERAGE(AB22:AB23)</f>
        <v>0.65</v>
      </c>
      <c r="AC24" s="282"/>
      <c r="AD24" s="277"/>
      <c r="AE24" s="277"/>
    </row>
    <row r="25" spans="1:31" ht="60" customHeight="1" x14ac:dyDescent="0.35">
      <c r="A25" s="422"/>
      <c r="B25" s="432" t="s">
        <v>518</v>
      </c>
      <c r="C25" s="47" t="s">
        <v>310</v>
      </c>
      <c r="D25" s="40" t="s">
        <v>222</v>
      </c>
      <c r="E25" s="43" t="s">
        <v>291</v>
      </c>
      <c r="F25" s="53" t="s">
        <v>226</v>
      </c>
      <c r="G25" s="48" t="s">
        <v>522</v>
      </c>
      <c r="H25" s="42" t="s">
        <v>243</v>
      </c>
      <c r="I25" s="47" t="s">
        <v>288</v>
      </c>
      <c r="J25" s="42">
        <v>0</v>
      </c>
      <c r="K25" s="42" t="s">
        <v>274</v>
      </c>
      <c r="L25" s="345">
        <v>0.35</v>
      </c>
      <c r="M25" s="47" t="s">
        <v>190</v>
      </c>
      <c r="N25" s="40" t="s">
        <v>300</v>
      </c>
      <c r="O25" s="46">
        <v>1</v>
      </c>
      <c r="P25" s="197">
        <v>7.0000000000000007E-2</v>
      </c>
      <c r="Q25" s="259">
        <v>0.08</v>
      </c>
      <c r="R25" s="272">
        <v>0</v>
      </c>
      <c r="S25" s="303">
        <v>0</v>
      </c>
      <c r="T25" s="364">
        <v>0</v>
      </c>
      <c r="U25" s="273">
        <f>SUM(Q25:T25)</f>
        <v>0.08</v>
      </c>
      <c r="V25" s="273">
        <f t="shared" si="3"/>
        <v>0.08</v>
      </c>
      <c r="W25" s="264">
        <v>0.35</v>
      </c>
      <c r="X25" s="274">
        <f>+W25</f>
        <v>0.35</v>
      </c>
      <c r="Y25" s="274">
        <v>1</v>
      </c>
      <c r="Z25" s="274">
        <f>+V25/O25</f>
        <v>0.08</v>
      </c>
      <c r="AA25" s="376">
        <v>1</v>
      </c>
      <c r="AB25" s="376">
        <f>V25/O25</f>
        <v>0.08</v>
      </c>
      <c r="AC25" s="282">
        <v>0.48</v>
      </c>
      <c r="AD25" s="285">
        <v>0.22</v>
      </c>
      <c r="AE25" s="277">
        <v>0.23</v>
      </c>
    </row>
    <row r="26" spans="1:31" ht="60" customHeight="1" x14ac:dyDescent="0.35">
      <c r="A26" s="422"/>
      <c r="B26" s="433"/>
      <c r="C26" s="46" t="s">
        <v>310</v>
      </c>
      <c r="D26" s="43" t="s">
        <v>222</v>
      </c>
      <c r="E26" s="43" t="s">
        <v>291</v>
      </c>
      <c r="F26" s="53" t="s">
        <v>226</v>
      </c>
      <c r="G26" s="48" t="s">
        <v>522</v>
      </c>
      <c r="H26" s="42" t="s">
        <v>244</v>
      </c>
      <c r="I26" s="47" t="s">
        <v>288</v>
      </c>
      <c r="J26" s="42">
        <v>0</v>
      </c>
      <c r="K26" s="42" t="s">
        <v>275</v>
      </c>
      <c r="L26" s="345">
        <v>0.35</v>
      </c>
      <c r="M26" s="47" t="s">
        <v>190</v>
      </c>
      <c r="N26" s="48" t="s">
        <v>305</v>
      </c>
      <c r="O26" s="46">
        <v>1</v>
      </c>
      <c r="P26" s="197">
        <v>7.0000000000000007E-2</v>
      </c>
      <c r="Q26" s="259">
        <v>0</v>
      </c>
      <c r="R26" s="174">
        <v>7.0000000000000007E-2</v>
      </c>
      <c r="S26" s="302">
        <v>0</v>
      </c>
      <c r="T26" s="364">
        <v>0</v>
      </c>
      <c r="U26" s="269">
        <f>SUM(Q26:T26)</f>
        <v>7.0000000000000007E-2</v>
      </c>
      <c r="V26" s="269">
        <f t="shared" si="3"/>
        <v>7.0000000000000007E-2</v>
      </c>
      <c r="W26" s="264">
        <f t="shared" si="10"/>
        <v>0.35</v>
      </c>
      <c r="X26" s="274">
        <f t="shared" ref="X26:X35" si="11">+W26</f>
        <v>0.35</v>
      </c>
      <c r="Y26" s="274">
        <f>+(Q26+R26)/P26</f>
        <v>1</v>
      </c>
      <c r="Z26" s="274">
        <f t="shared" ref="Z26:Z29" si="12">+V26/O26</f>
        <v>7.0000000000000007E-2</v>
      </c>
      <c r="AA26" s="376">
        <v>1</v>
      </c>
      <c r="AB26" s="376">
        <f>V26/O26</f>
        <v>7.0000000000000007E-2</v>
      </c>
      <c r="AC26" s="282">
        <v>0.48</v>
      </c>
      <c r="AD26" s="277">
        <v>0.22</v>
      </c>
      <c r="AE26" s="277">
        <v>0.23</v>
      </c>
    </row>
    <row r="27" spans="1:31" ht="60" customHeight="1" x14ac:dyDescent="0.35">
      <c r="A27" s="422"/>
      <c r="B27" s="433"/>
      <c r="C27" s="46" t="s">
        <v>310</v>
      </c>
      <c r="D27" s="43" t="s">
        <v>222</v>
      </c>
      <c r="E27" s="43" t="s">
        <v>291</v>
      </c>
      <c r="F27" s="53" t="s">
        <v>226</v>
      </c>
      <c r="G27" s="48" t="s">
        <v>522</v>
      </c>
      <c r="H27" s="42" t="s">
        <v>245</v>
      </c>
      <c r="I27" s="47" t="s">
        <v>288</v>
      </c>
      <c r="J27" s="42">
        <v>0</v>
      </c>
      <c r="K27" s="42" t="s">
        <v>276</v>
      </c>
      <c r="L27" s="345">
        <v>0.3</v>
      </c>
      <c r="M27" s="47" t="s">
        <v>190</v>
      </c>
      <c r="N27" s="43" t="s">
        <v>306</v>
      </c>
      <c r="O27" s="277">
        <v>1</v>
      </c>
      <c r="P27" s="275">
        <v>0.5</v>
      </c>
      <c r="Q27" s="259">
        <v>0</v>
      </c>
      <c r="R27" s="174">
        <v>0.2</v>
      </c>
      <c r="S27" s="302">
        <v>0.1</v>
      </c>
      <c r="T27" s="363">
        <v>0.2</v>
      </c>
      <c r="U27" s="267">
        <f>SUM(Q27:T27)</f>
        <v>0.5</v>
      </c>
      <c r="V27" s="267">
        <f t="shared" si="3"/>
        <v>0.5</v>
      </c>
      <c r="W27" s="266">
        <f>+(U27/P27)*L27</f>
        <v>0.3</v>
      </c>
      <c r="X27" s="274">
        <f t="shared" si="11"/>
        <v>0.3</v>
      </c>
      <c r="Y27" s="274">
        <f>+(Q27+R27)/P27</f>
        <v>0.4</v>
      </c>
      <c r="Z27" s="274">
        <f t="shared" si="12"/>
        <v>0.5</v>
      </c>
      <c r="AA27" s="376">
        <f>U27/P27</f>
        <v>1</v>
      </c>
      <c r="AB27" s="376">
        <f>V27/O27</f>
        <v>0.5</v>
      </c>
      <c r="AC27" s="282">
        <v>0.5</v>
      </c>
      <c r="AD27" s="277">
        <v>0</v>
      </c>
      <c r="AE27" s="277">
        <v>0</v>
      </c>
    </row>
    <row r="28" spans="1:31" ht="60" customHeight="1" x14ac:dyDescent="0.35">
      <c r="A28" s="422"/>
      <c r="B28" s="433"/>
      <c r="C28" s="46" t="s">
        <v>310</v>
      </c>
      <c r="D28" s="43" t="s">
        <v>222</v>
      </c>
      <c r="E28" s="43" t="s">
        <v>291</v>
      </c>
      <c r="F28" s="53" t="s">
        <v>226</v>
      </c>
      <c r="G28" s="48" t="s">
        <v>522</v>
      </c>
      <c r="H28" s="42" t="s">
        <v>246</v>
      </c>
      <c r="I28" s="47" t="s">
        <v>288</v>
      </c>
      <c r="J28" s="42">
        <v>0</v>
      </c>
      <c r="K28" s="42" t="s">
        <v>277</v>
      </c>
      <c r="L28" s="345" t="s">
        <v>503</v>
      </c>
      <c r="M28" s="47" t="s">
        <v>190</v>
      </c>
      <c r="N28" s="40" t="s">
        <v>286</v>
      </c>
      <c r="O28" s="46">
        <v>1</v>
      </c>
      <c r="P28" s="275" t="s">
        <v>503</v>
      </c>
      <c r="Q28" s="259" t="s">
        <v>503</v>
      </c>
      <c r="R28" s="174" t="s">
        <v>503</v>
      </c>
      <c r="S28" s="304" t="s">
        <v>503</v>
      </c>
      <c r="T28" s="362" t="s">
        <v>503</v>
      </c>
      <c r="U28" s="263">
        <f>SUM(Q28:T28)</f>
        <v>0</v>
      </c>
      <c r="V28" s="263">
        <f t="shared" si="3"/>
        <v>0</v>
      </c>
      <c r="W28" s="268" t="s">
        <v>512</v>
      </c>
      <c r="X28" s="274" t="str">
        <f t="shared" si="11"/>
        <v>NA</v>
      </c>
      <c r="Y28" s="274"/>
      <c r="Z28" s="274">
        <f t="shared" si="12"/>
        <v>0</v>
      </c>
      <c r="AA28" s="268" t="s">
        <v>512</v>
      </c>
      <c r="AB28" s="274" t="str">
        <f t="shared" ref="AB28:AB29" si="13">+AA28</f>
        <v>NA</v>
      </c>
      <c r="AC28" s="282">
        <v>1</v>
      </c>
      <c r="AD28" s="277">
        <v>0</v>
      </c>
      <c r="AE28" s="277">
        <v>0</v>
      </c>
    </row>
    <row r="29" spans="1:31" ht="60" customHeight="1" x14ac:dyDescent="0.35">
      <c r="A29" s="422"/>
      <c r="B29" s="434"/>
      <c r="C29" s="46" t="s">
        <v>310</v>
      </c>
      <c r="D29" s="43" t="s">
        <v>222</v>
      </c>
      <c r="E29" s="43" t="s">
        <v>291</v>
      </c>
      <c r="F29" s="53" t="s">
        <v>226</v>
      </c>
      <c r="G29" s="48" t="s">
        <v>522</v>
      </c>
      <c r="H29" s="42" t="s">
        <v>247</v>
      </c>
      <c r="I29" s="47" t="s">
        <v>288</v>
      </c>
      <c r="J29" s="42">
        <v>0</v>
      </c>
      <c r="K29" s="42" t="s">
        <v>278</v>
      </c>
      <c r="L29" s="345" t="s">
        <v>503</v>
      </c>
      <c r="M29" s="47" t="s">
        <v>190</v>
      </c>
      <c r="N29" s="40" t="s">
        <v>300</v>
      </c>
      <c r="O29" s="46">
        <v>1</v>
      </c>
      <c r="P29" s="197" t="s">
        <v>503</v>
      </c>
      <c r="Q29" s="259" t="s">
        <v>503</v>
      </c>
      <c r="R29" s="174" t="s">
        <v>503</v>
      </c>
      <c r="S29" s="304" t="s">
        <v>503</v>
      </c>
      <c r="T29" s="362" t="s">
        <v>503</v>
      </c>
      <c r="U29" s="263">
        <f>SUM(Q29:T29)</f>
        <v>0</v>
      </c>
      <c r="V29" s="263">
        <f t="shared" si="3"/>
        <v>0</v>
      </c>
      <c r="W29" s="268" t="s">
        <v>512</v>
      </c>
      <c r="X29" s="274" t="str">
        <f t="shared" si="11"/>
        <v>NA</v>
      </c>
      <c r="Y29" s="274"/>
      <c r="Z29" s="274">
        <f t="shared" si="12"/>
        <v>0</v>
      </c>
      <c r="AA29" s="268" t="s">
        <v>512</v>
      </c>
      <c r="AB29" s="274" t="str">
        <f t="shared" si="13"/>
        <v>NA</v>
      </c>
      <c r="AC29" s="282">
        <v>0.4</v>
      </c>
      <c r="AD29" s="277">
        <v>0.4</v>
      </c>
      <c r="AE29" s="277">
        <v>0.2</v>
      </c>
    </row>
    <row r="30" spans="1:31" ht="60" customHeight="1" x14ac:dyDescent="0.35">
      <c r="A30" s="422"/>
      <c r="B30" s="182"/>
      <c r="C30" s="46"/>
      <c r="D30" s="43"/>
      <c r="E30" s="43"/>
      <c r="F30" s="435" t="s">
        <v>532</v>
      </c>
      <c r="G30" s="436"/>
      <c r="H30" s="436"/>
      <c r="I30" s="436"/>
      <c r="J30" s="436"/>
      <c r="K30" s="436"/>
      <c r="L30" s="436"/>
      <c r="M30" s="436"/>
      <c r="N30" s="436"/>
      <c r="O30" s="436"/>
      <c r="P30" s="436"/>
      <c r="Q30" s="436"/>
      <c r="R30" s="436"/>
      <c r="S30" s="436"/>
      <c r="T30" s="436"/>
      <c r="U30" s="436"/>
      <c r="V30" s="437"/>
      <c r="W30" s="242">
        <f>SUM(W25:W29)</f>
        <v>1</v>
      </c>
      <c r="X30" s="242">
        <f>SUM(X25:X29)</f>
        <v>1</v>
      </c>
      <c r="Y30" s="242">
        <f>AVERAGE(Y25:Y29)</f>
        <v>0.79999999999999993</v>
      </c>
      <c r="Z30" s="242">
        <f>AVERAGE(Z25:Z29)</f>
        <v>0.13</v>
      </c>
      <c r="AA30" s="377">
        <f>AVERAGE(AA25:AA27)</f>
        <v>1</v>
      </c>
      <c r="AB30" s="377">
        <f>AVERAGE(AB25:AB27)</f>
        <v>0.21666666666666667</v>
      </c>
      <c r="AC30" s="282"/>
      <c r="AD30" s="277"/>
      <c r="AE30" s="277"/>
    </row>
    <row r="31" spans="1:31" ht="60" customHeight="1" x14ac:dyDescent="0.35">
      <c r="A31" s="422"/>
      <c r="B31" s="432" t="s">
        <v>518</v>
      </c>
      <c r="C31" s="47" t="s">
        <v>310</v>
      </c>
      <c r="D31" s="40" t="s">
        <v>222</v>
      </c>
      <c r="E31" s="43" t="s">
        <v>291</v>
      </c>
      <c r="F31" s="54" t="s">
        <v>227</v>
      </c>
      <c r="G31" s="211" t="s">
        <v>523</v>
      </c>
      <c r="H31" s="42" t="s">
        <v>248</v>
      </c>
      <c r="I31" s="47" t="s">
        <v>288</v>
      </c>
      <c r="J31" s="42">
        <v>0</v>
      </c>
      <c r="K31" s="42" t="s">
        <v>279</v>
      </c>
      <c r="L31" s="345">
        <v>0.45</v>
      </c>
      <c r="M31" s="47" t="s">
        <v>190</v>
      </c>
      <c r="N31" s="40" t="s">
        <v>301</v>
      </c>
      <c r="O31" s="46">
        <v>16</v>
      </c>
      <c r="P31" s="197">
        <v>4</v>
      </c>
      <c r="Q31" s="259">
        <v>6</v>
      </c>
      <c r="R31" s="174">
        <v>0</v>
      </c>
      <c r="S31" s="302">
        <v>6</v>
      </c>
      <c r="T31" s="361">
        <v>4</v>
      </c>
      <c r="U31" s="263">
        <f>SUM(Q31:T31)</f>
        <v>16</v>
      </c>
      <c r="V31" s="263">
        <f t="shared" si="3"/>
        <v>16</v>
      </c>
      <c r="W31" s="264">
        <v>0.45</v>
      </c>
      <c r="X31" s="274">
        <f>(V31/O31)*L31</f>
        <v>0.45</v>
      </c>
      <c r="Y31" s="274">
        <v>1</v>
      </c>
      <c r="Z31" s="274">
        <f>+V31/O31</f>
        <v>1</v>
      </c>
      <c r="AA31" s="376">
        <v>1</v>
      </c>
      <c r="AB31" s="376">
        <f>V31/O31</f>
        <v>1</v>
      </c>
      <c r="AC31" s="282">
        <v>4</v>
      </c>
      <c r="AD31" s="277">
        <v>4</v>
      </c>
      <c r="AE31" s="277">
        <v>4</v>
      </c>
    </row>
    <row r="32" spans="1:31" ht="60" customHeight="1" x14ac:dyDescent="0.35">
      <c r="A32" s="422"/>
      <c r="B32" s="433"/>
      <c r="C32" s="46" t="s">
        <v>310</v>
      </c>
      <c r="D32" s="43" t="s">
        <v>222</v>
      </c>
      <c r="E32" s="43" t="s">
        <v>291</v>
      </c>
      <c r="F32" s="54" t="s">
        <v>227</v>
      </c>
      <c r="G32" s="211" t="s">
        <v>523</v>
      </c>
      <c r="H32" s="42" t="s">
        <v>249</v>
      </c>
      <c r="I32" s="47" t="s">
        <v>288</v>
      </c>
      <c r="J32" s="42">
        <v>0</v>
      </c>
      <c r="K32" s="42" t="s">
        <v>280</v>
      </c>
      <c r="L32" s="345">
        <v>0.3</v>
      </c>
      <c r="M32" s="47" t="s">
        <v>190</v>
      </c>
      <c r="N32" s="43" t="s">
        <v>302</v>
      </c>
      <c r="O32" s="46">
        <v>1</v>
      </c>
      <c r="P32" s="197">
        <v>1</v>
      </c>
      <c r="Q32" s="259">
        <v>0</v>
      </c>
      <c r="R32" s="174">
        <v>0</v>
      </c>
      <c r="S32" s="302">
        <v>0</v>
      </c>
      <c r="T32" s="361">
        <v>0</v>
      </c>
      <c r="U32" s="263">
        <f>SUM(Q32:T32)</f>
        <v>0</v>
      </c>
      <c r="V32" s="263">
        <f t="shared" si="3"/>
        <v>0</v>
      </c>
      <c r="W32" s="264">
        <f>+(U32/P32)*L32</f>
        <v>0</v>
      </c>
      <c r="X32" s="274">
        <f>+W32</f>
        <v>0</v>
      </c>
      <c r="Y32" s="274">
        <f>+(Q32+R32)/P32</f>
        <v>0</v>
      </c>
      <c r="Z32" s="274">
        <f t="shared" ref="Z32:Z35" si="14">+V32/O32</f>
        <v>0</v>
      </c>
      <c r="AA32" s="376">
        <f t="shared" ref="AA32:AA34" si="15">U32/P32</f>
        <v>0</v>
      </c>
      <c r="AB32" s="376">
        <f>V32/O32</f>
        <v>0</v>
      </c>
      <c r="AC32" s="282">
        <v>1</v>
      </c>
      <c r="AD32" s="277">
        <v>1</v>
      </c>
      <c r="AE32" s="277">
        <v>1</v>
      </c>
    </row>
    <row r="33" spans="1:31" ht="60" customHeight="1" x14ac:dyDescent="0.35">
      <c r="A33" s="422"/>
      <c r="B33" s="433"/>
      <c r="C33" s="46" t="s">
        <v>310</v>
      </c>
      <c r="D33" s="43" t="s">
        <v>222</v>
      </c>
      <c r="E33" s="43" t="s">
        <v>291</v>
      </c>
      <c r="F33" s="54" t="s">
        <v>227</v>
      </c>
      <c r="G33" s="211" t="s">
        <v>523</v>
      </c>
      <c r="H33" s="42" t="s">
        <v>250</v>
      </c>
      <c r="I33" s="47" t="s">
        <v>288</v>
      </c>
      <c r="J33" s="42">
        <v>0</v>
      </c>
      <c r="K33" s="42" t="s">
        <v>281</v>
      </c>
      <c r="L33" s="345">
        <v>0.1</v>
      </c>
      <c r="M33" s="47" t="s">
        <v>190</v>
      </c>
      <c r="N33" s="48" t="s">
        <v>305</v>
      </c>
      <c r="O33" s="46">
        <v>1</v>
      </c>
      <c r="P33" s="197">
        <v>0.25</v>
      </c>
      <c r="Q33" s="259">
        <v>0</v>
      </c>
      <c r="R33" s="174">
        <v>0</v>
      </c>
      <c r="S33" s="302">
        <v>0</v>
      </c>
      <c r="T33" s="361">
        <v>0.25</v>
      </c>
      <c r="U33" s="269">
        <f>SUM(Q33:T33)</f>
        <v>0.25</v>
      </c>
      <c r="V33" s="269">
        <f t="shared" si="3"/>
        <v>0.25</v>
      </c>
      <c r="W33" s="264">
        <f t="shared" si="10"/>
        <v>0.1</v>
      </c>
      <c r="X33" s="380">
        <f>(V33/O33)*L33</f>
        <v>2.5000000000000001E-2</v>
      </c>
      <c r="Y33" s="274">
        <f>+(Q33+R33)/P33</f>
        <v>0</v>
      </c>
      <c r="Z33" s="274">
        <f t="shared" si="14"/>
        <v>0.25</v>
      </c>
      <c r="AA33" s="376">
        <f t="shared" si="15"/>
        <v>1</v>
      </c>
      <c r="AB33" s="376">
        <f>V33/O33</f>
        <v>0.25</v>
      </c>
      <c r="AC33" s="282">
        <v>0.25</v>
      </c>
      <c r="AD33" s="277">
        <v>0.25</v>
      </c>
      <c r="AE33" s="277">
        <v>0.25</v>
      </c>
    </row>
    <row r="34" spans="1:31" ht="60" customHeight="1" x14ac:dyDescent="0.35">
      <c r="A34" s="422"/>
      <c r="B34" s="433"/>
      <c r="C34" s="46" t="s">
        <v>310</v>
      </c>
      <c r="D34" s="43" t="s">
        <v>222</v>
      </c>
      <c r="E34" s="43" t="s">
        <v>291</v>
      </c>
      <c r="F34" s="54" t="s">
        <v>227</v>
      </c>
      <c r="G34" s="211" t="s">
        <v>523</v>
      </c>
      <c r="H34" s="42" t="s">
        <v>251</v>
      </c>
      <c r="I34" s="47" t="s">
        <v>288</v>
      </c>
      <c r="J34" s="42">
        <v>0</v>
      </c>
      <c r="K34" s="42" t="s">
        <v>282</v>
      </c>
      <c r="L34" s="345">
        <v>0.15</v>
      </c>
      <c r="M34" s="47" t="s">
        <v>190</v>
      </c>
      <c r="N34" s="40" t="s">
        <v>301</v>
      </c>
      <c r="O34" s="46">
        <v>4</v>
      </c>
      <c r="P34" s="197">
        <v>1</v>
      </c>
      <c r="Q34" s="259">
        <v>0</v>
      </c>
      <c r="R34" s="174">
        <v>1</v>
      </c>
      <c r="S34" s="302">
        <v>0</v>
      </c>
      <c r="T34" s="361">
        <v>0</v>
      </c>
      <c r="U34" s="263">
        <f>SUM(Q34:T34)</f>
        <v>1</v>
      </c>
      <c r="V34" s="263">
        <f t="shared" si="3"/>
        <v>1</v>
      </c>
      <c r="W34" s="264">
        <f t="shared" si="10"/>
        <v>0.15</v>
      </c>
      <c r="X34" s="380">
        <f>(V34/O34)*L34</f>
        <v>3.7499999999999999E-2</v>
      </c>
      <c r="Y34" s="274">
        <f t="shared" ref="Y34" si="16">+R34/P34</f>
        <v>1</v>
      </c>
      <c r="Z34" s="274">
        <f t="shared" si="14"/>
        <v>0.25</v>
      </c>
      <c r="AA34" s="376">
        <f t="shared" si="15"/>
        <v>1</v>
      </c>
      <c r="AB34" s="376">
        <f>V34/O34</f>
        <v>0.25</v>
      </c>
      <c r="AC34" s="282">
        <v>1</v>
      </c>
      <c r="AD34" s="277">
        <v>1</v>
      </c>
      <c r="AE34" s="277">
        <v>1</v>
      </c>
    </row>
    <row r="35" spans="1:31" ht="60" customHeight="1" x14ac:dyDescent="0.35">
      <c r="A35" s="422"/>
      <c r="B35" s="434"/>
      <c r="C35" s="46" t="s">
        <v>310</v>
      </c>
      <c r="D35" s="43" t="s">
        <v>222</v>
      </c>
      <c r="E35" s="43" t="s">
        <v>291</v>
      </c>
      <c r="F35" s="54" t="s">
        <v>227</v>
      </c>
      <c r="G35" s="211" t="s">
        <v>523</v>
      </c>
      <c r="H35" s="42" t="s">
        <v>252</v>
      </c>
      <c r="I35" s="47" t="s">
        <v>288</v>
      </c>
      <c r="J35" s="42">
        <v>0</v>
      </c>
      <c r="K35" s="42" t="s">
        <v>283</v>
      </c>
      <c r="L35" s="345" t="s">
        <v>503</v>
      </c>
      <c r="M35" s="47" t="s">
        <v>190</v>
      </c>
      <c r="N35" s="40" t="s">
        <v>300</v>
      </c>
      <c r="O35" s="46">
        <v>1</v>
      </c>
      <c r="P35" s="275" t="s">
        <v>503</v>
      </c>
      <c r="Q35" s="343" t="s">
        <v>503</v>
      </c>
      <c r="R35" s="344" t="s">
        <v>503</v>
      </c>
      <c r="S35" s="302" t="s">
        <v>503</v>
      </c>
      <c r="T35" s="361" t="s">
        <v>503</v>
      </c>
      <c r="U35" s="263">
        <f>SUM(Q35:T35)</f>
        <v>0</v>
      </c>
      <c r="V35" s="263">
        <f t="shared" si="3"/>
        <v>0</v>
      </c>
      <c r="W35" s="264" t="s">
        <v>512</v>
      </c>
      <c r="X35" s="274" t="str">
        <f t="shared" si="11"/>
        <v>NA</v>
      </c>
      <c r="Y35" s="274"/>
      <c r="Z35" s="274">
        <f t="shared" si="14"/>
        <v>0</v>
      </c>
      <c r="AA35" s="264" t="s">
        <v>512</v>
      </c>
      <c r="AB35" s="376" t="s">
        <v>512</v>
      </c>
      <c r="AC35" s="282">
        <v>0.5</v>
      </c>
      <c r="AD35" s="277">
        <v>0.25</v>
      </c>
      <c r="AE35" s="277">
        <v>0.25</v>
      </c>
    </row>
    <row r="36" spans="1:31" ht="60" customHeight="1" x14ac:dyDescent="0.35">
      <c r="A36" s="40"/>
      <c r="B36" s="183"/>
      <c r="C36" s="46"/>
      <c r="D36" s="43"/>
      <c r="E36" s="43"/>
      <c r="F36" s="435" t="s">
        <v>533</v>
      </c>
      <c r="G36" s="436"/>
      <c r="H36" s="436"/>
      <c r="I36" s="436"/>
      <c r="J36" s="436"/>
      <c r="K36" s="436"/>
      <c r="L36" s="436"/>
      <c r="M36" s="436"/>
      <c r="N36" s="436"/>
      <c r="O36" s="436"/>
      <c r="P36" s="436"/>
      <c r="Q36" s="436"/>
      <c r="R36" s="436"/>
      <c r="S36" s="436"/>
      <c r="T36" s="436"/>
      <c r="U36" s="436"/>
      <c r="V36" s="437"/>
      <c r="W36" s="242">
        <f>SUM(W31:W35)</f>
        <v>0.70000000000000007</v>
      </c>
      <c r="X36" s="242">
        <f>SUM(X31:X35)</f>
        <v>0.51250000000000007</v>
      </c>
      <c r="Y36" s="242">
        <f>AVERAGE(Y31:Y35)</f>
        <v>0.5</v>
      </c>
      <c r="Z36" s="242">
        <f>AVERAGE(Z31:Z35)</f>
        <v>0.3</v>
      </c>
      <c r="AA36" s="377">
        <f>AVERAGE(AA31:AA34)</f>
        <v>0.75</v>
      </c>
      <c r="AB36" s="377">
        <f>AVERAGE(AB31:AB34)</f>
        <v>0.375</v>
      </c>
      <c r="AC36" s="282"/>
      <c r="AD36" s="277"/>
      <c r="AE36" s="277"/>
    </row>
    <row r="37" spans="1:31" ht="60" customHeight="1" x14ac:dyDescent="0.35">
      <c r="A37" s="56"/>
      <c r="B37" s="58" t="s">
        <v>518</v>
      </c>
      <c r="C37" s="43" t="s">
        <v>311</v>
      </c>
      <c r="D37" s="43" t="s">
        <v>312</v>
      </c>
      <c r="E37" s="210" t="s">
        <v>292</v>
      </c>
      <c r="F37" s="55" t="s">
        <v>294</v>
      </c>
      <c r="G37" s="211" t="s">
        <v>524</v>
      </c>
      <c r="H37" s="43" t="s">
        <v>296</v>
      </c>
      <c r="I37" s="47" t="s">
        <v>288</v>
      </c>
      <c r="J37" s="46" t="s">
        <v>309</v>
      </c>
      <c r="K37" s="43" t="s">
        <v>307</v>
      </c>
      <c r="L37" s="345" t="s">
        <v>503</v>
      </c>
      <c r="M37" s="47" t="s">
        <v>190</v>
      </c>
      <c r="N37" s="40" t="s">
        <v>300</v>
      </c>
      <c r="O37" s="46">
        <v>1</v>
      </c>
      <c r="P37" s="197">
        <v>0</v>
      </c>
      <c r="Q37" s="259" t="s">
        <v>503</v>
      </c>
      <c r="R37" s="174" t="s">
        <v>503</v>
      </c>
      <c r="S37" s="302" t="s">
        <v>503</v>
      </c>
      <c r="T37" s="361" t="s">
        <v>503</v>
      </c>
      <c r="U37" s="263">
        <f>SUM(R37:T37)</f>
        <v>0</v>
      </c>
      <c r="V37" s="263">
        <f t="shared" si="3"/>
        <v>0</v>
      </c>
      <c r="W37" s="268" t="s">
        <v>512</v>
      </c>
      <c r="X37" s="274">
        <v>0</v>
      </c>
      <c r="Y37" s="268" t="s">
        <v>512</v>
      </c>
      <c r="Z37" s="274">
        <v>0</v>
      </c>
      <c r="AA37" s="268" t="s">
        <v>512</v>
      </c>
      <c r="AB37" s="376">
        <v>0</v>
      </c>
      <c r="AC37" s="282">
        <v>1</v>
      </c>
      <c r="AD37" s="277">
        <v>1</v>
      </c>
      <c r="AE37" s="277">
        <v>1</v>
      </c>
    </row>
    <row r="38" spans="1:31" ht="60" customHeight="1" x14ac:dyDescent="0.35">
      <c r="A38" s="56"/>
      <c r="B38" s="58"/>
      <c r="C38" s="43"/>
      <c r="D38" s="43"/>
      <c r="E38" s="210"/>
      <c r="F38" s="435" t="s">
        <v>534</v>
      </c>
      <c r="G38" s="436"/>
      <c r="H38" s="436"/>
      <c r="I38" s="436"/>
      <c r="J38" s="436"/>
      <c r="K38" s="436"/>
      <c r="L38" s="436"/>
      <c r="M38" s="436"/>
      <c r="N38" s="436"/>
      <c r="O38" s="436"/>
      <c r="P38" s="436"/>
      <c r="Q38" s="436"/>
      <c r="R38" s="436"/>
      <c r="S38" s="436"/>
      <c r="T38" s="436"/>
      <c r="U38" s="436"/>
      <c r="V38" s="437"/>
      <c r="W38" s="247"/>
      <c r="X38" s="248">
        <v>0</v>
      </c>
      <c r="Y38" s="249"/>
      <c r="Z38" s="248">
        <v>0</v>
      </c>
      <c r="AA38" s="378" t="s">
        <v>512</v>
      </c>
      <c r="AB38" s="248">
        <v>0</v>
      </c>
      <c r="AC38" s="282"/>
      <c r="AD38" s="277"/>
      <c r="AE38" s="277"/>
    </row>
    <row r="39" spans="1:31" ht="60" customHeight="1" x14ac:dyDescent="0.35">
      <c r="A39" s="56"/>
      <c r="B39" s="58" t="s">
        <v>518</v>
      </c>
      <c r="C39" s="43" t="s">
        <v>311</v>
      </c>
      <c r="D39" s="43" t="s">
        <v>313</v>
      </c>
      <c r="E39" s="43" t="s">
        <v>293</v>
      </c>
      <c r="F39" s="43" t="s">
        <v>295</v>
      </c>
      <c r="G39" s="211" t="s">
        <v>525</v>
      </c>
      <c r="H39" s="43" t="s">
        <v>297</v>
      </c>
      <c r="I39" s="47" t="s">
        <v>288</v>
      </c>
      <c r="J39" s="46" t="s">
        <v>309</v>
      </c>
      <c r="K39" s="43" t="s">
        <v>308</v>
      </c>
      <c r="L39" s="345" t="s">
        <v>503</v>
      </c>
      <c r="M39" s="47" t="s">
        <v>190</v>
      </c>
      <c r="N39" s="43" t="s">
        <v>301</v>
      </c>
      <c r="O39" s="46">
        <v>1</v>
      </c>
      <c r="P39" s="197">
        <v>0</v>
      </c>
      <c r="Q39" s="259" t="s">
        <v>503</v>
      </c>
      <c r="R39" s="174" t="s">
        <v>503</v>
      </c>
      <c r="S39" s="302" t="s">
        <v>503</v>
      </c>
      <c r="T39" s="361" t="s">
        <v>503</v>
      </c>
      <c r="U39" s="263">
        <f>SUM(Q39:T39)</f>
        <v>0</v>
      </c>
      <c r="V39" s="263">
        <f t="shared" si="3"/>
        <v>0</v>
      </c>
      <c r="W39" s="268" t="s">
        <v>512</v>
      </c>
      <c r="X39" s="46">
        <v>0</v>
      </c>
      <c r="Y39" s="268" t="s">
        <v>512</v>
      </c>
      <c r="Z39" s="46">
        <v>0</v>
      </c>
      <c r="AA39" s="268" t="s">
        <v>512</v>
      </c>
      <c r="AB39" s="376">
        <v>0</v>
      </c>
      <c r="AC39" s="282">
        <v>1</v>
      </c>
      <c r="AD39" s="277">
        <v>1</v>
      </c>
      <c r="AE39" s="277">
        <v>1</v>
      </c>
    </row>
    <row r="40" spans="1:31" ht="53.25" customHeight="1" x14ac:dyDescent="0.35">
      <c r="F40" s="438" t="s">
        <v>535</v>
      </c>
      <c r="G40" s="438"/>
      <c r="H40" s="438"/>
      <c r="I40" s="438"/>
      <c r="J40" s="438"/>
      <c r="K40" s="438"/>
      <c r="L40" s="438"/>
      <c r="M40" s="438"/>
      <c r="N40" s="438"/>
      <c r="O40" s="438"/>
      <c r="P40" s="438"/>
      <c r="Q40" s="438"/>
      <c r="R40" s="438"/>
      <c r="S40" s="438"/>
      <c r="T40" s="438"/>
      <c r="U40" s="438"/>
      <c r="V40" s="438"/>
      <c r="W40" s="215"/>
      <c r="X40" s="248">
        <v>0</v>
      </c>
      <c r="Y40" s="249"/>
      <c r="Z40" s="248">
        <v>0</v>
      </c>
      <c r="AA40" s="378"/>
      <c r="AB40" s="248">
        <v>0</v>
      </c>
    </row>
    <row r="41" spans="1:31" ht="67.5" customHeight="1" x14ac:dyDescent="0.35">
      <c r="F41" s="439" t="s">
        <v>675</v>
      </c>
      <c r="G41" s="439"/>
      <c r="H41" s="439"/>
      <c r="I41" s="439"/>
      <c r="J41" s="439"/>
      <c r="K41" s="439"/>
      <c r="L41" s="439"/>
      <c r="M41" s="439"/>
      <c r="N41" s="439"/>
      <c r="O41" s="439"/>
      <c r="P41" s="439"/>
      <c r="Q41" s="439"/>
      <c r="R41" s="439"/>
      <c r="S41" s="439"/>
      <c r="T41" s="439"/>
      <c r="U41" s="439"/>
      <c r="V41" s="439"/>
      <c r="W41" s="250">
        <f>+(W16+W21+W24+W30+W36+W38+W40)/5</f>
        <v>0.91999999999999993</v>
      </c>
      <c r="X41" s="250">
        <f>+(X16+X21+X24+X30+X36+X38+X40)/5</f>
        <v>0.54918635067116295</v>
      </c>
      <c r="Y41" s="250">
        <f>+(Y16+Y21+Y24+Y30+Y36+Y38+Y40)/5</f>
        <v>0.76233357142857139</v>
      </c>
      <c r="Z41" s="250">
        <f>+(Z16+Z21+Z24+Z30+Z36+Z38+Z40)/5</f>
        <v>0.25573139587056365</v>
      </c>
      <c r="AA41" s="250">
        <f>+(AA16+AA21+AA24+AA30+AA36)/5</f>
        <v>0.9</v>
      </c>
      <c r="AB41" s="250">
        <f>+(AB16+AB21+AB24+AB30+AB36+AB38+AB40)/5</f>
        <v>0.4066837768229446</v>
      </c>
    </row>
    <row r="42" spans="1:31" ht="258.75" customHeight="1" x14ac:dyDescent="0.35"/>
  </sheetData>
  <mergeCells count="22">
    <mergeCell ref="F36:V36"/>
    <mergeCell ref="F38:V38"/>
    <mergeCell ref="F40:V40"/>
    <mergeCell ref="F41:V41"/>
    <mergeCell ref="F16:V16"/>
    <mergeCell ref="F21:V21"/>
    <mergeCell ref="F24:V24"/>
    <mergeCell ref="F30:V30"/>
    <mergeCell ref="A8:A15"/>
    <mergeCell ref="A17:A35"/>
    <mergeCell ref="A6:AE6"/>
    <mergeCell ref="A5:B5"/>
    <mergeCell ref="A1:B4"/>
    <mergeCell ref="C1:AD1"/>
    <mergeCell ref="C2:AD2"/>
    <mergeCell ref="C3:AD3"/>
    <mergeCell ref="C4:AD4"/>
    <mergeCell ref="B8:B15"/>
    <mergeCell ref="B17:B20"/>
    <mergeCell ref="B22:B23"/>
    <mergeCell ref="B25:B29"/>
    <mergeCell ref="B31:B35"/>
  </mergeCells>
  <phoneticPr fontId="16" type="noConversion"/>
  <dataValidations disablePrompts="1" count="1">
    <dataValidation type="list" allowBlank="1" showInputMessage="1" showErrorMessage="1" sqref="M8:M15 M17:M20 M22:M23 M25:M29 M31:M35 M37 M39 M42:M253" xr:uid="{00000000-0002-0000-0100-000000000000}">
      <formula1>$AG$9:$AG$10</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94"/>
  <sheetViews>
    <sheetView topLeftCell="F8" zoomScale="60" zoomScaleNormal="60" workbookViewId="0">
      <pane ySplit="1" topLeftCell="A18" activePane="bottomLeft" state="frozen"/>
      <selection activeCell="A8" sqref="A8"/>
      <selection pane="bottomLeft" activeCell="O9" sqref="O9:O20"/>
    </sheetView>
  </sheetViews>
  <sheetFormatPr baseColWidth="10" defaultRowHeight="14.5" x14ac:dyDescent="0.35"/>
  <cols>
    <col min="1" max="1" width="24.36328125" customWidth="1"/>
    <col min="2" max="2" width="30.7265625" customWidth="1"/>
    <col min="3" max="3" width="33.7265625" customWidth="1"/>
    <col min="4" max="4" width="32" customWidth="1"/>
    <col min="5" max="6" width="28.6328125" customWidth="1"/>
    <col min="7" max="7" width="33.26953125" bestFit="1" customWidth="1"/>
    <col min="8" max="8" width="33.26953125" customWidth="1"/>
    <col min="9" max="9" width="13.453125" customWidth="1"/>
    <col min="10" max="10" width="13.6328125" customWidth="1"/>
    <col min="11" max="11" width="18.90625" style="353" customWidth="1"/>
    <col min="12" max="12" width="16" style="353" customWidth="1"/>
    <col min="13" max="13" width="14.6328125" style="353" customWidth="1"/>
    <col min="14" max="14" width="14.453125" style="353" customWidth="1"/>
    <col min="15" max="15" width="23.26953125" style="353" customWidth="1"/>
    <col min="16" max="16" width="23.7265625" style="348" customWidth="1"/>
    <col min="17" max="17" width="36.90625" customWidth="1"/>
    <col min="18" max="18" width="39.26953125" bestFit="1" customWidth="1"/>
    <col min="19" max="19" width="89.7265625" customWidth="1"/>
    <col min="22" max="22" width="0" hidden="1" customWidth="1"/>
  </cols>
  <sheetData>
    <row r="1" spans="1:22" s="1" customFormat="1" ht="22.5" hidden="1" customHeight="1" x14ac:dyDescent="0.35">
      <c r="A1" s="459"/>
      <c r="B1" s="460"/>
      <c r="C1" s="465" t="s">
        <v>1</v>
      </c>
      <c r="D1" s="466"/>
      <c r="E1" s="466"/>
      <c r="F1" s="466"/>
      <c r="G1" s="466"/>
      <c r="H1" s="466"/>
      <c r="I1" s="466"/>
      <c r="J1" s="466"/>
      <c r="K1" s="466"/>
      <c r="L1" s="466"/>
      <c r="M1" s="466"/>
      <c r="N1" s="466"/>
      <c r="O1" s="466"/>
      <c r="P1" s="466"/>
      <c r="Q1" s="466"/>
      <c r="R1" s="467"/>
      <c r="S1" s="30" t="s">
        <v>215</v>
      </c>
    </row>
    <row r="2" spans="1:22" s="1" customFormat="1" ht="22.5" hidden="1" customHeight="1" x14ac:dyDescent="0.35">
      <c r="A2" s="461"/>
      <c r="B2" s="462"/>
      <c r="C2" s="465" t="s">
        <v>2</v>
      </c>
      <c r="D2" s="466"/>
      <c r="E2" s="466"/>
      <c r="F2" s="466"/>
      <c r="G2" s="466"/>
      <c r="H2" s="466"/>
      <c r="I2" s="466"/>
      <c r="J2" s="466"/>
      <c r="K2" s="466"/>
      <c r="L2" s="466"/>
      <c r="M2" s="466"/>
      <c r="N2" s="466"/>
      <c r="O2" s="466"/>
      <c r="P2" s="466"/>
      <c r="Q2" s="466"/>
      <c r="R2" s="467"/>
      <c r="S2" s="30" t="s">
        <v>3</v>
      </c>
    </row>
    <row r="3" spans="1:22" s="1" customFormat="1" ht="22.5" hidden="1" customHeight="1" x14ac:dyDescent="0.35">
      <c r="A3" s="461"/>
      <c r="B3" s="462"/>
      <c r="C3" s="465" t="s">
        <v>4</v>
      </c>
      <c r="D3" s="466"/>
      <c r="E3" s="466"/>
      <c r="F3" s="466"/>
      <c r="G3" s="466"/>
      <c r="H3" s="466"/>
      <c r="I3" s="466"/>
      <c r="J3" s="466"/>
      <c r="K3" s="466"/>
      <c r="L3" s="466"/>
      <c r="M3" s="466"/>
      <c r="N3" s="466"/>
      <c r="O3" s="466"/>
      <c r="P3" s="466"/>
      <c r="Q3" s="466"/>
      <c r="R3" s="467"/>
      <c r="S3" s="30" t="s">
        <v>214</v>
      </c>
    </row>
    <row r="4" spans="1:22" s="1" customFormat="1" ht="22.5" hidden="1" customHeight="1" x14ac:dyDescent="0.35">
      <c r="A4" s="463"/>
      <c r="B4" s="464"/>
      <c r="C4" s="465" t="s">
        <v>159</v>
      </c>
      <c r="D4" s="466"/>
      <c r="E4" s="466"/>
      <c r="F4" s="466"/>
      <c r="G4" s="466"/>
      <c r="H4" s="466"/>
      <c r="I4" s="466"/>
      <c r="J4" s="466"/>
      <c r="K4" s="466"/>
      <c r="L4" s="466"/>
      <c r="M4" s="466"/>
      <c r="N4" s="466"/>
      <c r="O4" s="466"/>
      <c r="P4" s="466"/>
      <c r="Q4" s="466"/>
      <c r="R4" s="467"/>
      <c r="S4" s="30" t="s">
        <v>216</v>
      </c>
    </row>
    <row r="5" spans="1:22" s="1" customFormat="1" ht="26.25" hidden="1" customHeight="1" x14ac:dyDescent="0.35">
      <c r="A5" s="468" t="s">
        <v>5</v>
      </c>
      <c r="B5" s="498"/>
      <c r="C5" s="468"/>
      <c r="D5" s="469"/>
      <c r="E5" s="469"/>
      <c r="F5" s="469"/>
      <c r="G5" s="469"/>
      <c r="H5" s="469"/>
      <c r="I5" s="469"/>
      <c r="J5" s="469"/>
      <c r="K5" s="469"/>
      <c r="L5" s="469"/>
      <c r="M5" s="469"/>
      <c r="N5" s="469"/>
      <c r="O5" s="469"/>
      <c r="P5" s="469"/>
      <c r="Q5" s="469"/>
      <c r="R5" s="469"/>
      <c r="S5" s="469"/>
    </row>
    <row r="6" spans="1:22" s="1" customFormat="1" ht="15" hidden="1" customHeight="1" x14ac:dyDescent="0.35">
      <c r="A6" s="494" t="s">
        <v>155</v>
      </c>
      <c r="B6" s="494"/>
      <c r="C6" s="494"/>
      <c r="D6" s="494"/>
      <c r="E6" s="494"/>
      <c r="F6" s="494"/>
      <c r="G6" s="494"/>
      <c r="H6" s="494"/>
      <c r="I6" s="494"/>
      <c r="J6" s="494"/>
      <c r="K6" s="494"/>
      <c r="L6" s="494"/>
      <c r="M6" s="494"/>
      <c r="N6" s="494"/>
      <c r="O6" s="494"/>
      <c r="P6" s="494"/>
      <c r="Q6" s="495"/>
      <c r="R6" s="490" t="s">
        <v>95</v>
      </c>
      <c r="S6" s="491"/>
    </row>
    <row r="7" spans="1:22" s="1" customFormat="1" hidden="1" x14ac:dyDescent="0.35">
      <c r="A7" s="496"/>
      <c r="B7" s="496"/>
      <c r="C7" s="496"/>
      <c r="D7" s="496"/>
      <c r="E7" s="496"/>
      <c r="F7" s="496"/>
      <c r="G7" s="496"/>
      <c r="H7" s="496"/>
      <c r="I7" s="496"/>
      <c r="J7" s="496"/>
      <c r="K7" s="496"/>
      <c r="L7" s="496"/>
      <c r="M7" s="496"/>
      <c r="N7" s="496"/>
      <c r="O7" s="496"/>
      <c r="P7" s="496"/>
      <c r="Q7" s="497"/>
      <c r="R7" s="492"/>
      <c r="S7" s="493"/>
    </row>
    <row r="8" spans="1:22" s="24" customFormat="1" ht="66.75" customHeight="1" x14ac:dyDescent="0.35">
      <c r="A8" s="2" t="s">
        <v>99</v>
      </c>
      <c r="B8" s="2" t="s">
        <v>191</v>
      </c>
      <c r="C8" s="2" t="s">
        <v>172</v>
      </c>
      <c r="D8" s="2" t="s">
        <v>85</v>
      </c>
      <c r="E8" s="2" t="s">
        <v>86</v>
      </c>
      <c r="F8" s="2" t="s">
        <v>87</v>
      </c>
      <c r="G8" s="2" t="s">
        <v>167</v>
      </c>
      <c r="H8" s="2" t="s">
        <v>169</v>
      </c>
      <c r="I8" s="2" t="s">
        <v>168</v>
      </c>
      <c r="J8" s="2" t="s">
        <v>158</v>
      </c>
      <c r="K8" s="372" t="s">
        <v>668</v>
      </c>
      <c r="L8" s="372" t="s">
        <v>669</v>
      </c>
      <c r="M8" s="372" t="s">
        <v>670</v>
      </c>
      <c r="N8" s="372" t="s">
        <v>671</v>
      </c>
      <c r="O8" s="372" t="s">
        <v>686</v>
      </c>
      <c r="P8" s="2" t="s">
        <v>96</v>
      </c>
      <c r="Q8" s="2" t="s">
        <v>88</v>
      </c>
      <c r="R8" s="2" t="s">
        <v>26</v>
      </c>
      <c r="S8" s="2" t="s">
        <v>27</v>
      </c>
    </row>
    <row r="9" spans="1:22" ht="60" customHeight="1" x14ac:dyDescent="0.35">
      <c r="A9" s="456" t="s">
        <v>289</v>
      </c>
      <c r="B9" s="482" t="s">
        <v>371</v>
      </c>
      <c r="C9" s="63" t="s">
        <v>372</v>
      </c>
      <c r="D9" s="485" t="s">
        <v>374</v>
      </c>
      <c r="E9" s="470" t="s">
        <v>375</v>
      </c>
      <c r="F9" s="88" t="s">
        <v>376</v>
      </c>
      <c r="G9" s="473" t="s">
        <v>378</v>
      </c>
      <c r="H9" s="456" t="s">
        <v>379</v>
      </c>
      <c r="I9" s="456" t="s">
        <v>380</v>
      </c>
      <c r="J9" s="456" t="s">
        <v>381</v>
      </c>
      <c r="K9" s="446">
        <v>1</v>
      </c>
      <c r="L9" s="446">
        <v>1</v>
      </c>
      <c r="M9" s="446">
        <v>1</v>
      </c>
      <c r="N9" s="446">
        <v>1</v>
      </c>
      <c r="O9" s="515">
        <f>AVERAGE(K9:N20)</f>
        <v>1</v>
      </c>
      <c r="P9" s="476" t="s">
        <v>91</v>
      </c>
      <c r="Q9" s="88" t="s">
        <v>382</v>
      </c>
      <c r="R9" s="479" t="s">
        <v>388</v>
      </c>
      <c r="S9" s="499" t="s">
        <v>389</v>
      </c>
    </row>
    <row r="10" spans="1:22" ht="60" customHeight="1" x14ac:dyDescent="0.35">
      <c r="A10" s="457"/>
      <c r="B10" s="483"/>
      <c r="C10" s="64" t="s">
        <v>373</v>
      </c>
      <c r="D10" s="486"/>
      <c r="E10" s="471"/>
      <c r="F10" s="502" t="s">
        <v>377</v>
      </c>
      <c r="G10" s="474"/>
      <c r="H10" s="457"/>
      <c r="I10" s="457"/>
      <c r="J10" s="457"/>
      <c r="K10" s="450"/>
      <c r="L10" s="450"/>
      <c r="M10" s="450"/>
      <c r="N10" s="450"/>
      <c r="O10" s="516"/>
      <c r="P10" s="477"/>
      <c r="Q10" s="88" t="s">
        <v>383</v>
      </c>
      <c r="R10" s="480"/>
      <c r="S10" s="500"/>
      <c r="V10" t="s">
        <v>89</v>
      </c>
    </row>
    <row r="11" spans="1:22" ht="60" customHeight="1" x14ac:dyDescent="0.35">
      <c r="A11" s="457"/>
      <c r="B11" s="483"/>
      <c r="C11" s="64"/>
      <c r="D11" s="486"/>
      <c r="E11" s="471"/>
      <c r="F11" s="502"/>
      <c r="G11" s="474"/>
      <c r="H11" s="457"/>
      <c r="I11" s="457"/>
      <c r="J11" s="457"/>
      <c r="K11" s="450"/>
      <c r="L11" s="450"/>
      <c r="M11" s="450"/>
      <c r="N11" s="450"/>
      <c r="O11" s="516"/>
      <c r="P11" s="477"/>
      <c r="Q11" s="88" t="s">
        <v>384</v>
      </c>
      <c r="R11" s="480"/>
      <c r="S11" s="500"/>
      <c r="V11" t="s">
        <v>90</v>
      </c>
    </row>
    <row r="12" spans="1:22" ht="60" customHeight="1" x14ac:dyDescent="0.35">
      <c r="A12" s="457"/>
      <c r="B12" s="483"/>
      <c r="C12" s="64"/>
      <c r="D12" s="486"/>
      <c r="E12" s="471"/>
      <c r="F12" s="502"/>
      <c r="G12" s="474"/>
      <c r="H12" s="457"/>
      <c r="I12" s="457"/>
      <c r="J12" s="457"/>
      <c r="K12" s="450"/>
      <c r="L12" s="450"/>
      <c r="M12" s="450"/>
      <c r="N12" s="450"/>
      <c r="O12" s="516"/>
      <c r="P12" s="477"/>
      <c r="Q12" s="88" t="s">
        <v>385</v>
      </c>
      <c r="R12" s="480"/>
      <c r="S12" s="500"/>
      <c r="V12" t="s">
        <v>91</v>
      </c>
    </row>
    <row r="13" spans="1:22" ht="60" customHeight="1" x14ac:dyDescent="0.35">
      <c r="A13" s="457"/>
      <c r="B13" s="483"/>
      <c r="C13" s="64"/>
      <c r="D13" s="486"/>
      <c r="E13" s="471"/>
      <c r="F13" s="502"/>
      <c r="G13" s="474"/>
      <c r="H13" s="457"/>
      <c r="I13" s="457"/>
      <c r="J13" s="457"/>
      <c r="K13" s="450"/>
      <c r="L13" s="450"/>
      <c r="M13" s="450"/>
      <c r="N13" s="450"/>
      <c r="O13" s="516"/>
      <c r="P13" s="477"/>
      <c r="Q13" s="88" t="s">
        <v>386</v>
      </c>
      <c r="R13" s="480"/>
      <c r="S13" s="500"/>
      <c r="V13" t="s">
        <v>92</v>
      </c>
    </row>
    <row r="14" spans="1:22" ht="60" customHeight="1" x14ac:dyDescent="0.35">
      <c r="A14" s="458"/>
      <c r="B14" s="483"/>
      <c r="C14" s="64"/>
      <c r="D14" s="486"/>
      <c r="E14" s="471"/>
      <c r="F14" s="502"/>
      <c r="G14" s="474"/>
      <c r="H14" s="457"/>
      <c r="I14" s="457"/>
      <c r="J14" s="457"/>
      <c r="K14" s="450"/>
      <c r="L14" s="450"/>
      <c r="M14" s="450"/>
      <c r="N14" s="450"/>
      <c r="O14" s="516"/>
      <c r="P14" s="478"/>
      <c r="Q14" s="88" t="s">
        <v>387</v>
      </c>
      <c r="R14" s="480"/>
      <c r="S14" s="501"/>
    </row>
    <row r="15" spans="1:22" ht="60" customHeight="1" x14ac:dyDescent="0.35">
      <c r="A15" s="456" t="s">
        <v>289</v>
      </c>
      <c r="B15" s="483"/>
      <c r="C15" s="64"/>
      <c r="D15" s="486"/>
      <c r="E15" s="471"/>
      <c r="F15" s="502"/>
      <c r="G15" s="474"/>
      <c r="H15" s="457"/>
      <c r="I15" s="457"/>
      <c r="J15" s="457"/>
      <c r="K15" s="450"/>
      <c r="L15" s="450"/>
      <c r="M15" s="450"/>
      <c r="N15" s="450"/>
      <c r="O15" s="516"/>
      <c r="P15" s="476" t="s">
        <v>91</v>
      </c>
      <c r="Q15" s="178" t="s">
        <v>390</v>
      </c>
      <c r="R15" s="480"/>
      <c r="S15" s="66" t="s">
        <v>391</v>
      </c>
    </row>
    <row r="16" spans="1:22" ht="60" customHeight="1" x14ac:dyDescent="0.35">
      <c r="A16" s="457"/>
      <c r="B16" s="483"/>
      <c r="C16" s="64"/>
      <c r="D16" s="486"/>
      <c r="E16" s="471"/>
      <c r="F16" s="502"/>
      <c r="G16" s="474"/>
      <c r="H16" s="457"/>
      <c r="I16" s="457"/>
      <c r="J16" s="457"/>
      <c r="K16" s="450"/>
      <c r="L16" s="450"/>
      <c r="M16" s="450"/>
      <c r="N16" s="450"/>
      <c r="O16" s="516"/>
      <c r="P16" s="477"/>
      <c r="Q16" s="178" t="s">
        <v>383</v>
      </c>
      <c r="R16" s="480"/>
      <c r="S16" s="67"/>
    </row>
    <row r="17" spans="1:19" ht="60" customHeight="1" x14ac:dyDescent="0.35">
      <c r="A17" s="457"/>
      <c r="B17" s="483"/>
      <c r="C17" s="64"/>
      <c r="D17" s="486"/>
      <c r="E17" s="471"/>
      <c r="F17" s="502"/>
      <c r="G17" s="474"/>
      <c r="H17" s="457"/>
      <c r="I17" s="457"/>
      <c r="J17" s="457"/>
      <c r="K17" s="450"/>
      <c r="L17" s="450"/>
      <c r="M17" s="450"/>
      <c r="N17" s="450"/>
      <c r="O17" s="516"/>
      <c r="P17" s="477"/>
      <c r="Q17" s="178" t="s">
        <v>384</v>
      </c>
      <c r="R17" s="480"/>
      <c r="S17" s="67" t="s">
        <v>392</v>
      </c>
    </row>
    <row r="18" spans="1:19" ht="60" customHeight="1" x14ac:dyDescent="0.35">
      <c r="A18" s="457"/>
      <c r="B18" s="483"/>
      <c r="C18" s="64"/>
      <c r="D18" s="486"/>
      <c r="E18" s="471"/>
      <c r="F18" s="502"/>
      <c r="G18" s="474"/>
      <c r="H18" s="457"/>
      <c r="I18" s="457"/>
      <c r="J18" s="457"/>
      <c r="K18" s="450"/>
      <c r="L18" s="450"/>
      <c r="M18" s="450"/>
      <c r="N18" s="450"/>
      <c r="O18" s="516"/>
      <c r="P18" s="477"/>
      <c r="Q18" s="178" t="s">
        <v>385</v>
      </c>
      <c r="R18" s="480"/>
      <c r="S18" s="67"/>
    </row>
    <row r="19" spans="1:19" ht="60" customHeight="1" x14ac:dyDescent="0.35">
      <c r="A19" s="457"/>
      <c r="B19" s="483"/>
      <c r="C19" s="64"/>
      <c r="D19" s="486"/>
      <c r="E19" s="471"/>
      <c r="F19" s="502"/>
      <c r="G19" s="474"/>
      <c r="H19" s="457"/>
      <c r="I19" s="457"/>
      <c r="J19" s="457"/>
      <c r="K19" s="450"/>
      <c r="L19" s="450"/>
      <c r="M19" s="450"/>
      <c r="N19" s="450"/>
      <c r="O19" s="516"/>
      <c r="P19" s="477"/>
      <c r="Q19" s="178" t="s">
        <v>386</v>
      </c>
      <c r="R19" s="480"/>
      <c r="S19" s="67"/>
    </row>
    <row r="20" spans="1:19" ht="60" customHeight="1" x14ac:dyDescent="0.35">
      <c r="A20" s="458"/>
      <c r="B20" s="483"/>
      <c r="C20" s="64"/>
      <c r="D20" s="487"/>
      <c r="E20" s="472"/>
      <c r="F20" s="502"/>
      <c r="G20" s="475"/>
      <c r="H20" s="458"/>
      <c r="I20" s="458"/>
      <c r="J20" s="458"/>
      <c r="K20" s="447"/>
      <c r="L20" s="447"/>
      <c r="M20" s="447"/>
      <c r="N20" s="447"/>
      <c r="O20" s="517"/>
      <c r="P20" s="478"/>
      <c r="Q20" s="178" t="s">
        <v>387</v>
      </c>
      <c r="R20" s="481"/>
      <c r="S20" s="68"/>
    </row>
    <row r="21" spans="1:19" ht="60" customHeight="1" x14ac:dyDescent="0.35">
      <c r="A21" s="456" t="s">
        <v>289</v>
      </c>
      <c r="B21" s="483"/>
      <c r="C21" s="69" t="s">
        <v>372</v>
      </c>
      <c r="D21" s="485" t="s">
        <v>374</v>
      </c>
      <c r="E21" s="470" t="s">
        <v>375</v>
      </c>
      <c r="F21" s="181" t="s">
        <v>376</v>
      </c>
      <c r="G21" s="502" t="s">
        <v>378</v>
      </c>
      <c r="H21" s="456" t="s">
        <v>393</v>
      </c>
      <c r="I21" s="456" t="s">
        <v>380</v>
      </c>
      <c r="J21" s="456" t="s">
        <v>381</v>
      </c>
      <c r="K21" s="446">
        <f>2307/40000</f>
        <v>5.7674999999999997E-2</v>
      </c>
      <c r="L21" s="446">
        <f>10960/40000</f>
        <v>0.27400000000000002</v>
      </c>
      <c r="M21" s="446">
        <f>32233/40000</f>
        <v>0.80582500000000001</v>
      </c>
      <c r="N21" s="446">
        <f>2485/40000</f>
        <v>6.2125E-2</v>
      </c>
      <c r="O21" s="446">
        <f>K21+L21+M21+N21</f>
        <v>1.1996249999999999</v>
      </c>
      <c r="P21" s="476" t="s">
        <v>91</v>
      </c>
      <c r="Q21" s="179" t="s">
        <v>390</v>
      </c>
      <c r="R21" s="479" t="s">
        <v>388</v>
      </c>
      <c r="S21" s="503" t="s">
        <v>389</v>
      </c>
    </row>
    <row r="22" spans="1:19" ht="60" customHeight="1" x14ac:dyDescent="0.35">
      <c r="A22" s="457"/>
      <c r="B22" s="483"/>
      <c r="C22" s="70" t="s">
        <v>373</v>
      </c>
      <c r="D22" s="486"/>
      <c r="E22" s="471"/>
      <c r="F22" s="510" t="s">
        <v>377</v>
      </c>
      <c r="G22" s="502"/>
      <c r="H22" s="457"/>
      <c r="I22" s="457"/>
      <c r="J22" s="457"/>
      <c r="K22" s="450"/>
      <c r="L22" s="450"/>
      <c r="M22" s="450"/>
      <c r="N22" s="450"/>
      <c r="O22" s="450"/>
      <c r="P22" s="477"/>
      <c r="Q22" s="179" t="s">
        <v>383</v>
      </c>
      <c r="R22" s="480"/>
      <c r="S22" s="500"/>
    </row>
    <row r="23" spans="1:19" ht="60" customHeight="1" x14ac:dyDescent="0.35">
      <c r="A23" s="457"/>
      <c r="B23" s="483"/>
      <c r="C23" s="70"/>
      <c r="D23" s="486"/>
      <c r="E23" s="471"/>
      <c r="F23" s="510"/>
      <c r="G23" s="502"/>
      <c r="H23" s="457"/>
      <c r="I23" s="457"/>
      <c r="J23" s="457"/>
      <c r="K23" s="450"/>
      <c r="L23" s="450"/>
      <c r="M23" s="450"/>
      <c r="N23" s="450"/>
      <c r="O23" s="450"/>
      <c r="P23" s="477"/>
      <c r="Q23" s="179" t="s">
        <v>384</v>
      </c>
      <c r="R23" s="480"/>
      <c r="S23" s="500"/>
    </row>
    <row r="24" spans="1:19" ht="60" customHeight="1" x14ac:dyDescent="0.35">
      <c r="A24" s="457"/>
      <c r="B24" s="483"/>
      <c r="C24" s="70"/>
      <c r="D24" s="486"/>
      <c r="E24" s="471"/>
      <c r="F24" s="510"/>
      <c r="G24" s="502"/>
      <c r="H24" s="457"/>
      <c r="I24" s="457"/>
      <c r="J24" s="457"/>
      <c r="K24" s="450"/>
      <c r="L24" s="450"/>
      <c r="M24" s="450"/>
      <c r="N24" s="450"/>
      <c r="O24" s="450"/>
      <c r="P24" s="477"/>
      <c r="Q24" s="179" t="s">
        <v>385</v>
      </c>
      <c r="R24" s="480"/>
      <c r="S24" s="500"/>
    </row>
    <row r="25" spans="1:19" ht="60" customHeight="1" x14ac:dyDescent="0.35">
      <c r="A25" s="457"/>
      <c r="B25" s="483"/>
      <c r="C25" s="70"/>
      <c r="D25" s="486"/>
      <c r="E25" s="471"/>
      <c r="F25" s="510"/>
      <c r="G25" s="502"/>
      <c r="H25" s="457"/>
      <c r="I25" s="457"/>
      <c r="J25" s="457"/>
      <c r="K25" s="450"/>
      <c r="L25" s="450"/>
      <c r="M25" s="450"/>
      <c r="N25" s="450"/>
      <c r="O25" s="450"/>
      <c r="P25" s="477"/>
      <c r="Q25" s="179" t="s">
        <v>386</v>
      </c>
      <c r="R25" s="480"/>
      <c r="S25" s="500"/>
    </row>
    <row r="26" spans="1:19" ht="60" customHeight="1" x14ac:dyDescent="0.35">
      <c r="A26" s="458"/>
      <c r="B26" s="483"/>
      <c r="C26" s="70"/>
      <c r="D26" s="489"/>
      <c r="E26" s="472"/>
      <c r="F26" s="510"/>
      <c r="G26" s="502"/>
      <c r="H26" s="457"/>
      <c r="I26" s="457"/>
      <c r="J26" s="457"/>
      <c r="K26" s="450"/>
      <c r="L26" s="450"/>
      <c r="M26" s="450"/>
      <c r="N26" s="450"/>
      <c r="O26" s="450"/>
      <c r="P26" s="478"/>
      <c r="Q26" s="179" t="s">
        <v>387</v>
      </c>
      <c r="R26" s="480"/>
      <c r="S26" s="501"/>
    </row>
    <row r="27" spans="1:19" ht="60" customHeight="1" x14ac:dyDescent="0.35">
      <c r="A27" s="456" t="s">
        <v>289</v>
      </c>
      <c r="B27" s="483"/>
      <c r="C27" s="70"/>
      <c r="D27" s="504" t="s">
        <v>374</v>
      </c>
      <c r="E27" s="507" t="s">
        <v>375</v>
      </c>
      <c r="F27" s="181" t="s">
        <v>376</v>
      </c>
      <c r="G27" s="502"/>
      <c r="H27" s="457"/>
      <c r="I27" s="457"/>
      <c r="J27" s="457"/>
      <c r="K27" s="450"/>
      <c r="L27" s="450"/>
      <c r="M27" s="450"/>
      <c r="N27" s="450"/>
      <c r="O27" s="450"/>
      <c r="P27" s="476" t="s">
        <v>91</v>
      </c>
      <c r="Q27" s="179" t="s">
        <v>390</v>
      </c>
      <c r="R27" s="480"/>
      <c r="S27" s="66" t="s">
        <v>391</v>
      </c>
    </row>
    <row r="28" spans="1:19" ht="60" customHeight="1" x14ac:dyDescent="0.35">
      <c r="A28" s="457"/>
      <c r="B28" s="483"/>
      <c r="C28" s="70"/>
      <c r="D28" s="505"/>
      <c r="E28" s="508"/>
      <c r="F28" s="510" t="s">
        <v>377</v>
      </c>
      <c r="G28" s="502"/>
      <c r="H28" s="457"/>
      <c r="I28" s="457"/>
      <c r="J28" s="457"/>
      <c r="K28" s="450"/>
      <c r="L28" s="450"/>
      <c r="M28" s="450"/>
      <c r="N28" s="450"/>
      <c r="O28" s="450"/>
      <c r="P28" s="477"/>
      <c r="Q28" s="179" t="s">
        <v>383</v>
      </c>
      <c r="R28" s="480"/>
      <c r="S28" s="67"/>
    </row>
    <row r="29" spans="1:19" ht="60" customHeight="1" x14ac:dyDescent="0.35">
      <c r="A29" s="457"/>
      <c r="B29" s="483"/>
      <c r="C29" s="70"/>
      <c r="D29" s="505"/>
      <c r="E29" s="508"/>
      <c r="F29" s="510"/>
      <c r="G29" s="502"/>
      <c r="H29" s="457"/>
      <c r="I29" s="457"/>
      <c r="J29" s="457"/>
      <c r="K29" s="450"/>
      <c r="L29" s="450"/>
      <c r="M29" s="450"/>
      <c r="N29" s="450"/>
      <c r="O29" s="450"/>
      <c r="P29" s="477"/>
      <c r="Q29" s="179" t="s">
        <v>384</v>
      </c>
      <c r="R29" s="480"/>
      <c r="S29" s="67" t="s">
        <v>392</v>
      </c>
    </row>
    <row r="30" spans="1:19" ht="60" customHeight="1" x14ac:dyDescent="0.35">
      <c r="A30" s="457"/>
      <c r="B30" s="483"/>
      <c r="C30" s="70"/>
      <c r="D30" s="505"/>
      <c r="E30" s="508"/>
      <c r="F30" s="510"/>
      <c r="G30" s="502"/>
      <c r="H30" s="457"/>
      <c r="I30" s="457"/>
      <c r="J30" s="457"/>
      <c r="K30" s="450"/>
      <c r="L30" s="450"/>
      <c r="M30" s="450"/>
      <c r="N30" s="450"/>
      <c r="O30" s="450"/>
      <c r="P30" s="477"/>
      <c r="Q30" s="179" t="s">
        <v>385</v>
      </c>
      <c r="R30" s="480"/>
      <c r="S30" s="67"/>
    </row>
    <row r="31" spans="1:19" ht="60" customHeight="1" x14ac:dyDescent="0.35">
      <c r="A31" s="457"/>
      <c r="B31" s="483"/>
      <c r="C31" s="70"/>
      <c r="D31" s="505"/>
      <c r="E31" s="508"/>
      <c r="F31" s="510"/>
      <c r="G31" s="502"/>
      <c r="H31" s="457"/>
      <c r="I31" s="457"/>
      <c r="J31" s="457"/>
      <c r="K31" s="450"/>
      <c r="L31" s="450"/>
      <c r="M31" s="450"/>
      <c r="N31" s="450"/>
      <c r="O31" s="450"/>
      <c r="P31" s="477"/>
      <c r="Q31" s="179" t="s">
        <v>386</v>
      </c>
      <c r="R31" s="480"/>
      <c r="S31" s="67"/>
    </row>
    <row r="32" spans="1:19" ht="60" customHeight="1" x14ac:dyDescent="0.35">
      <c r="A32" s="458"/>
      <c r="B32" s="483"/>
      <c r="C32" s="70"/>
      <c r="D32" s="506"/>
      <c r="E32" s="509"/>
      <c r="F32" s="510"/>
      <c r="G32" s="502"/>
      <c r="H32" s="458"/>
      <c r="I32" s="458"/>
      <c r="J32" s="458"/>
      <c r="K32" s="447"/>
      <c r="L32" s="447"/>
      <c r="M32" s="447"/>
      <c r="N32" s="447"/>
      <c r="O32" s="447"/>
      <c r="P32" s="478"/>
      <c r="Q32" s="179" t="s">
        <v>387</v>
      </c>
      <c r="R32" s="481"/>
      <c r="S32" s="68"/>
    </row>
    <row r="33" spans="1:19" ht="60" customHeight="1" x14ac:dyDescent="0.35">
      <c r="A33" s="456" t="s">
        <v>289</v>
      </c>
      <c r="B33" s="483"/>
      <c r="C33" s="70" t="s">
        <v>394</v>
      </c>
      <c r="D33" s="488" t="s">
        <v>374</v>
      </c>
      <c r="E33" s="470" t="s">
        <v>375</v>
      </c>
      <c r="F33" s="88" t="s">
        <v>376</v>
      </c>
      <c r="G33" s="510" t="s">
        <v>395</v>
      </c>
      <c r="H33" s="456" t="s">
        <v>396</v>
      </c>
      <c r="I33" s="456" t="s">
        <v>397</v>
      </c>
      <c r="J33" s="456" t="s">
        <v>398</v>
      </c>
      <c r="K33" s="446">
        <v>1</v>
      </c>
      <c r="L33" s="446">
        <v>1</v>
      </c>
      <c r="M33" s="446">
        <v>1</v>
      </c>
      <c r="N33" s="446">
        <v>1</v>
      </c>
      <c r="O33" s="518">
        <f>AVERAGE(K33:N38)</f>
        <v>1</v>
      </c>
      <c r="P33" s="476" t="s">
        <v>91</v>
      </c>
      <c r="Q33" s="179" t="s">
        <v>382</v>
      </c>
      <c r="R33" s="479" t="s">
        <v>388</v>
      </c>
      <c r="S33" s="503" t="s">
        <v>399</v>
      </c>
    </row>
    <row r="34" spans="1:19" ht="60" customHeight="1" x14ac:dyDescent="0.35">
      <c r="A34" s="457"/>
      <c r="B34" s="483"/>
      <c r="C34" s="70" t="s">
        <v>373</v>
      </c>
      <c r="D34" s="486"/>
      <c r="E34" s="471"/>
      <c r="F34" s="502" t="s">
        <v>377</v>
      </c>
      <c r="G34" s="510"/>
      <c r="H34" s="457"/>
      <c r="I34" s="457"/>
      <c r="J34" s="457"/>
      <c r="K34" s="450"/>
      <c r="L34" s="450"/>
      <c r="M34" s="450"/>
      <c r="N34" s="450"/>
      <c r="O34" s="519"/>
      <c r="P34" s="477"/>
      <c r="Q34" s="179" t="s">
        <v>383</v>
      </c>
      <c r="R34" s="480"/>
      <c r="S34" s="500"/>
    </row>
    <row r="35" spans="1:19" ht="60" customHeight="1" x14ac:dyDescent="0.35">
      <c r="A35" s="457"/>
      <c r="B35" s="483"/>
      <c r="C35" s="70"/>
      <c r="D35" s="486"/>
      <c r="E35" s="471"/>
      <c r="F35" s="502"/>
      <c r="G35" s="510"/>
      <c r="H35" s="457"/>
      <c r="I35" s="457"/>
      <c r="J35" s="457"/>
      <c r="K35" s="450"/>
      <c r="L35" s="450"/>
      <c r="M35" s="450"/>
      <c r="N35" s="450"/>
      <c r="O35" s="519"/>
      <c r="P35" s="477"/>
      <c r="Q35" s="179" t="s">
        <v>384</v>
      </c>
      <c r="R35" s="480"/>
      <c r="S35" s="500"/>
    </row>
    <row r="36" spans="1:19" ht="60" customHeight="1" x14ac:dyDescent="0.35">
      <c r="A36" s="457"/>
      <c r="B36" s="483"/>
      <c r="C36" s="70"/>
      <c r="D36" s="486"/>
      <c r="E36" s="471"/>
      <c r="F36" s="502"/>
      <c r="G36" s="510"/>
      <c r="H36" s="457"/>
      <c r="I36" s="457"/>
      <c r="J36" s="457"/>
      <c r="K36" s="450"/>
      <c r="L36" s="450"/>
      <c r="M36" s="450"/>
      <c r="N36" s="450"/>
      <c r="O36" s="519"/>
      <c r="P36" s="477"/>
      <c r="Q36" s="179" t="s">
        <v>385</v>
      </c>
      <c r="R36" s="480"/>
      <c r="S36" s="500"/>
    </row>
    <row r="37" spans="1:19" ht="60" customHeight="1" x14ac:dyDescent="0.35">
      <c r="A37" s="457"/>
      <c r="B37" s="483"/>
      <c r="C37" s="70"/>
      <c r="D37" s="486"/>
      <c r="E37" s="471"/>
      <c r="F37" s="502"/>
      <c r="G37" s="510"/>
      <c r="H37" s="457"/>
      <c r="I37" s="457"/>
      <c r="J37" s="457"/>
      <c r="K37" s="450"/>
      <c r="L37" s="450"/>
      <c r="M37" s="450"/>
      <c r="N37" s="450"/>
      <c r="O37" s="519"/>
      <c r="P37" s="477"/>
      <c r="Q37" s="179" t="s">
        <v>386</v>
      </c>
      <c r="R37" s="480"/>
      <c r="S37" s="500"/>
    </row>
    <row r="38" spans="1:19" ht="60" customHeight="1" x14ac:dyDescent="0.35">
      <c r="A38" s="458"/>
      <c r="B38" s="483"/>
      <c r="C38" s="70"/>
      <c r="D38" s="489"/>
      <c r="E38" s="472"/>
      <c r="F38" s="502"/>
      <c r="G38" s="510"/>
      <c r="H38" s="458"/>
      <c r="I38" s="458"/>
      <c r="J38" s="458"/>
      <c r="K38" s="447"/>
      <c r="L38" s="447"/>
      <c r="M38" s="447"/>
      <c r="N38" s="447"/>
      <c r="O38" s="520"/>
      <c r="P38" s="478"/>
      <c r="Q38" s="179" t="s">
        <v>387</v>
      </c>
      <c r="R38" s="480"/>
      <c r="S38" s="501"/>
    </row>
    <row r="39" spans="1:19" ht="60" customHeight="1" x14ac:dyDescent="0.35">
      <c r="A39" s="456" t="s">
        <v>289</v>
      </c>
      <c r="B39" s="483"/>
      <c r="C39" s="71" t="s">
        <v>372</v>
      </c>
      <c r="D39" s="521" t="s">
        <v>374</v>
      </c>
      <c r="E39" s="507" t="s">
        <v>375</v>
      </c>
      <c r="F39" s="88" t="s">
        <v>376</v>
      </c>
      <c r="G39" s="473" t="s">
        <v>400</v>
      </c>
      <c r="H39" s="456" t="s">
        <v>401</v>
      </c>
      <c r="I39" s="524" t="s">
        <v>402</v>
      </c>
      <c r="J39" s="456" t="s">
        <v>398</v>
      </c>
      <c r="K39" s="446">
        <v>1</v>
      </c>
      <c r="L39" s="446">
        <v>1</v>
      </c>
      <c r="M39" s="446">
        <v>1</v>
      </c>
      <c r="N39" s="446">
        <v>1</v>
      </c>
      <c r="O39" s="446">
        <f>AVERAGE(K39:N44)</f>
        <v>1</v>
      </c>
      <c r="P39" s="476" t="s">
        <v>91</v>
      </c>
      <c r="Q39" s="179" t="s">
        <v>382</v>
      </c>
      <c r="R39" s="480"/>
      <c r="S39" s="66" t="s">
        <v>391</v>
      </c>
    </row>
    <row r="40" spans="1:19" ht="60" customHeight="1" x14ac:dyDescent="0.35">
      <c r="A40" s="457"/>
      <c r="B40" s="483"/>
      <c r="C40" s="72" t="s">
        <v>373</v>
      </c>
      <c r="D40" s="522"/>
      <c r="E40" s="508"/>
      <c r="F40" s="502" t="s">
        <v>377</v>
      </c>
      <c r="G40" s="474"/>
      <c r="H40" s="457"/>
      <c r="I40" s="525"/>
      <c r="J40" s="457"/>
      <c r="K40" s="450"/>
      <c r="L40" s="450"/>
      <c r="M40" s="450"/>
      <c r="N40" s="450"/>
      <c r="O40" s="450"/>
      <c r="P40" s="477"/>
      <c r="Q40" s="179" t="s">
        <v>383</v>
      </c>
      <c r="R40" s="480"/>
      <c r="S40" s="67"/>
    </row>
    <row r="41" spans="1:19" ht="60" customHeight="1" x14ac:dyDescent="0.35">
      <c r="A41" s="457"/>
      <c r="B41" s="483"/>
      <c r="C41" s="72"/>
      <c r="D41" s="522"/>
      <c r="E41" s="508"/>
      <c r="F41" s="502"/>
      <c r="G41" s="474"/>
      <c r="H41" s="457"/>
      <c r="I41" s="525"/>
      <c r="J41" s="457"/>
      <c r="K41" s="450"/>
      <c r="L41" s="450"/>
      <c r="M41" s="450"/>
      <c r="N41" s="450"/>
      <c r="O41" s="450"/>
      <c r="P41" s="477"/>
      <c r="Q41" s="179" t="s">
        <v>384</v>
      </c>
      <c r="R41" s="480"/>
      <c r="S41" s="67" t="s">
        <v>392</v>
      </c>
    </row>
    <row r="42" spans="1:19" ht="60" customHeight="1" x14ac:dyDescent="0.35">
      <c r="A42" s="457"/>
      <c r="B42" s="483"/>
      <c r="C42" s="72"/>
      <c r="D42" s="522"/>
      <c r="E42" s="508"/>
      <c r="F42" s="502"/>
      <c r="G42" s="474"/>
      <c r="H42" s="457"/>
      <c r="I42" s="525"/>
      <c r="J42" s="457"/>
      <c r="K42" s="450"/>
      <c r="L42" s="450"/>
      <c r="M42" s="450"/>
      <c r="N42" s="450"/>
      <c r="O42" s="450"/>
      <c r="P42" s="477"/>
      <c r="Q42" s="179" t="s">
        <v>385</v>
      </c>
      <c r="R42" s="480"/>
      <c r="S42" s="67"/>
    </row>
    <row r="43" spans="1:19" ht="60" customHeight="1" x14ac:dyDescent="0.35">
      <c r="A43" s="457"/>
      <c r="B43" s="483"/>
      <c r="C43" s="72"/>
      <c r="D43" s="522"/>
      <c r="E43" s="508"/>
      <c r="F43" s="502"/>
      <c r="G43" s="474"/>
      <c r="H43" s="457"/>
      <c r="I43" s="525"/>
      <c r="J43" s="457"/>
      <c r="K43" s="450"/>
      <c r="L43" s="450"/>
      <c r="M43" s="450"/>
      <c r="N43" s="450"/>
      <c r="O43" s="450"/>
      <c r="P43" s="477"/>
      <c r="Q43" s="179" t="s">
        <v>386</v>
      </c>
      <c r="R43" s="480"/>
      <c r="S43" s="67"/>
    </row>
    <row r="44" spans="1:19" ht="60" customHeight="1" x14ac:dyDescent="0.35">
      <c r="A44" s="458"/>
      <c r="B44" s="483"/>
      <c r="C44" s="73"/>
      <c r="D44" s="523"/>
      <c r="E44" s="509"/>
      <c r="F44" s="502"/>
      <c r="G44" s="475"/>
      <c r="H44" s="458"/>
      <c r="I44" s="526"/>
      <c r="J44" s="458"/>
      <c r="K44" s="447"/>
      <c r="L44" s="447"/>
      <c r="M44" s="447"/>
      <c r="N44" s="447"/>
      <c r="O44" s="447"/>
      <c r="P44" s="478"/>
      <c r="Q44" s="179" t="s">
        <v>387</v>
      </c>
      <c r="R44" s="514"/>
      <c r="S44" s="67"/>
    </row>
    <row r="45" spans="1:19" ht="60" customHeight="1" x14ac:dyDescent="0.35">
      <c r="A45" s="456" t="s">
        <v>289</v>
      </c>
      <c r="B45" s="483"/>
      <c r="C45" s="75" t="s">
        <v>372</v>
      </c>
      <c r="D45" s="488" t="s">
        <v>374</v>
      </c>
      <c r="E45" s="470" t="s">
        <v>375</v>
      </c>
      <c r="F45" s="88" t="s">
        <v>376</v>
      </c>
      <c r="G45" s="473" t="s">
        <v>400</v>
      </c>
      <c r="H45" s="456" t="s">
        <v>401</v>
      </c>
      <c r="I45" s="524" t="s">
        <v>402</v>
      </c>
      <c r="J45" s="456" t="s">
        <v>398</v>
      </c>
      <c r="K45" s="446">
        <v>1</v>
      </c>
      <c r="L45" s="446">
        <v>1</v>
      </c>
      <c r="M45" s="446">
        <v>1</v>
      </c>
      <c r="N45" s="446">
        <v>1</v>
      </c>
      <c r="O45" s="446">
        <f>AVERAGE(K45:N50)</f>
        <v>1</v>
      </c>
      <c r="P45" s="476" t="s">
        <v>91</v>
      </c>
      <c r="Q45" s="179" t="s">
        <v>382</v>
      </c>
      <c r="R45" s="511" t="s">
        <v>403</v>
      </c>
      <c r="S45" s="77" t="s">
        <v>399</v>
      </c>
    </row>
    <row r="46" spans="1:19" ht="60" customHeight="1" x14ac:dyDescent="0.35">
      <c r="A46" s="457"/>
      <c r="B46" s="483"/>
      <c r="C46" s="75" t="s">
        <v>373</v>
      </c>
      <c r="D46" s="486"/>
      <c r="E46" s="471"/>
      <c r="F46" s="502" t="s">
        <v>377</v>
      </c>
      <c r="G46" s="474"/>
      <c r="H46" s="457"/>
      <c r="I46" s="525"/>
      <c r="J46" s="457"/>
      <c r="K46" s="450"/>
      <c r="L46" s="450"/>
      <c r="M46" s="450"/>
      <c r="N46" s="450"/>
      <c r="O46" s="450"/>
      <c r="P46" s="477"/>
      <c r="Q46" s="179" t="s">
        <v>383</v>
      </c>
      <c r="R46" s="512"/>
      <c r="S46" s="78" t="s">
        <v>404</v>
      </c>
    </row>
    <row r="47" spans="1:19" ht="60" customHeight="1" x14ac:dyDescent="0.35">
      <c r="A47" s="457"/>
      <c r="B47" s="483"/>
      <c r="C47" s="75"/>
      <c r="D47" s="486"/>
      <c r="E47" s="471"/>
      <c r="F47" s="502"/>
      <c r="G47" s="474"/>
      <c r="H47" s="457"/>
      <c r="I47" s="525"/>
      <c r="J47" s="457"/>
      <c r="K47" s="450"/>
      <c r="L47" s="450"/>
      <c r="M47" s="450"/>
      <c r="N47" s="450"/>
      <c r="O47" s="450"/>
      <c r="P47" s="477"/>
      <c r="Q47" s="179" t="s">
        <v>384</v>
      </c>
      <c r="R47" s="512"/>
      <c r="S47" s="78"/>
    </row>
    <row r="48" spans="1:19" ht="60" customHeight="1" x14ac:dyDescent="0.35">
      <c r="A48" s="457"/>
      <c r="B48" s="483"/>
      <c r="C48" s="75"/>
      <c r="D48" s="486"/>
      <c r="E48" s="471"/>
      <c r="F48" s="502"/>
      <c r="G48" s="474"/>
      <c r="H48" s="457"/>
      <c r="I48" s="525"/>
      <c r="J48" s="457"/>
      <c r="K48" s="450"/>
      <c r="L48" s="450"/>
      <c r="M48" s="450"/>
      <c r="N48" s="450"/>
      <c r="O48" s="450"/>
      <c r="P48" s="477"/>
      <c r="Q48" s="179" t="s">
        <v>385</v>
      </c>
      <c r="R48" s="512"/>
      <c r="S48" s="78"/>
    </row>
    <row r="49" spans="1:19" ht="60" customHeight="1" x14ac:dyDescent="0.35">
      <c r="A49" s="457"/>
      <c r="B49" s="483"/>
      <c r="C49" s="75"/>
      <c r="D49" s="486"/>
      <c r="E49" s="471"/>
      <c r="F49" s="502"/>
      <c r="G49" s="474"/>
      <c r="H49" s="457"/>
      <c r="I49" s="525"/>
      <c r="J49" s="457"/>
      <c r="K49" s="450"/>
      <c r="L49" s="450"/>
      <c r="M49" s="450"/>
      <c r="N49" s="450"/>
      <c r="O49" s="450"/>
      <c r="P49" s="477"/>
      <c r="Q49" s="179" t="s">
        <v>386</v>
      </c>
      <c r="R49" s="512"/>
      <c r="S49" s="78"/>
    </row>
    <row r="50" spans="1:19" ht="60" customHeight="1" x14ac:dyDescent="0.35">
      <c r="A50" s="458"/>
      <c r="B50" s="484"/>
      <c r="C50" s="76"/>
      <c r="D50" s="487"/>
      <c r="E50" s="472"/>
      <c r="F50" s="502"/>
      <c r="G50" s="475"/>
      <c r="H50" s="458"/>
      <c r="I50" s="526"/>
      <c r="J50" s="458"/>
      <c r="K50" s="447"/>
      <c r="L50" s="447"/>
      <c r="M50" s="447"/>
      <c r="N50" s="447"/>
      <c r="O50" s="447"/>
      <c r="P50" s="478"/>
      <c r="Q50" s="179" t="s">
        <v>387</v>
      </c>
      <c r="R50" s="513"/>
      <c r="S50" s="79"/>
    </row>
    <row r="51" spans="1:19" ht="60" customHeight="1" x14ac:dyDescent="0.35">
      <c r="A51" s="527" t="s">
        <v>405</v>
      </c>
      <c r="B51" s="499"/>
      <c r="C51" s="65" t="s">
        <v>372</v>
      </c>
      <c r="D51" s="499" t="s">
        <v>374</v>
      </c>
      <c r="E51" s="530" t="s">
        <v>406</v>
      </c>
      <c r="F51" s="502" t="s">
        <v>407</v>
      </c>
      <c r="G51" s="473" t="s">
        <v>408</v>
      </c>
      <c r="H51" s="567" t="s">
        <v>409</v>
      </c>
      <c r="I51" s="524" t="s">
        <v>380</v>
      </c>
      <c r="J51" s="524" t="s">
        <v>381</v>
      </c>
      <c r="K51" s="440">
        <f>32/34</f>
        <v>0.94117647058823528</v>
      </c>
      <c r="L51" s="440">
        <f t="shared" ref="L51:M51" si="0">32/34</f>
        <v>0.94117647058823528</v>
      </c>
      <c r="M51" s="440">
        <f t="shared" si="0"/>
        <v>0.94117647058823528</v>
      </c>
      <c r="N51" s="440">
        <f>32/34</f>
        <v>0.94117647058823528</v>
      </c>
      <c r="O51" s="440">
        <f>AVERAGE(K51:N53)</f>
        <v>0.94117647058823528</v>
      </c>
      <c r="P51" s="476" t="s">
        <v>91</v>
      </c>
      <c r="Q51" s="542"/>
      <c r="R51" s="543" t="s">
        <v>410</v>
      </c>
      <c r="S51" s="75" t="s">
        <v>411</v>
      </c>
    </row>
    <row r="52" spans="1:19" ht="60" customHeight="1" x14ac:dyDescent="0.35">
      <c r="A52" s="528"/>
      <c r="B52" s="500"/>
      <c r="C52" s="75" t="s">
        <v>373</v>
      </c>
      <c r="D52" s="500"/>
      <c r="E52" s="531"/>
      <c r="F52" s="502"/>
      <c r="G52" s="474"/>
      <c r="H52" s="568"/>
      <c r="I52" s="525"/>
      <c r="J52" s="525"/>
      <c r="K52" s="441"/>
      <c r="L52" s="441"/>
      <c r="M52" s="441"/>
      <c r="N52" s="441"/>
      <c r="O52" s="441"/>
      <c r="P52" s="477"/>
      <c r="Q52" s="542"/>
      <c r="R52" s="544"/>
      <c r="S52" s="75"/>
    </row>
    <row r="53" spans="1:19" ht="60" customHeight="1" x14ac:dyDescent="0.35">
      <c r="A53" s="529"/>
      <c r="B53" s="501"/>
      <c r="C53" s="75"/>
      <c r="D53" s="501"/>
      <c r="E53" s="532"/>
      <c r="F53" s="502"/>
      <c r="G53" s="475"/>
      <c r="H53" s="569"/>
      <c r="I53" s="526"/>
      <c r="J53" s="526"/>
      <c r="K53" s="442"/>
      <c r="L53" s="442"/>
      <c r="M53" s="442"/>
      <c r="N53" s="442"/>
      <c r="O53" s="442"/>
      <c r="P53" s="478"/>
      <c r="Q53" s="542"/>
      <c r="R53" s="545"/>
      <c r="S53" s="75" t="s">
        <v>412</v>
      </c>
    </row>
    <row r="54" spans="1:19" ht="60" customHeight="1" x14ac:dyDescent="0.35">
      <c r="A54" s="546" t="s">
        <v>405</v>
      </c>
      <c r="B54" s="549"/>
      <c r="C54" s="66" t="s">
        <v>372</v>
      </c>
      <c r="D54" s="549" t="s">
        <v>374</v>
      </c>
      <c r="E54" s="552" t="s">
        <v>406</v>
      </c>
      <c r="F54" s="502" t="s">
        <v>407</v>
      </c>
      <c r="G54" s="555" t="s">
        <v>408</v>
      </c>
      <c r="H54" s="558" t="s">
        <v>409</v>
      </c>
      <c r="I54" s="561" t="s">
        <v>380</v>
      </c>
      <c r="J54" s="524" t="s">
        <v>381</v>
      </c>
      <c r="K54" s="440">
        <f>32/34</f>
        <v>0.94117647058823528</v>
      </c>
      <c r="L54" s="440">
        <f t="shared" ref="L54:N54" si="1">32/34</f>
        <v>0.94117647058823528</v>
      </c>
      <c r="M54" s="440">
        <f t="shared" si="1"/>
        <v>0.94117647058823528</v>
      </c>
      <c r="N54" s="440">
        <f t="shared" si="1"/>
        <v>0.94117647058823528</v>
      </c>
      <c r="O54" s="440">
        <f>AVERAGE(K54:N56)</f>
        <v>0.94117647058823528</v>
      </c>
      <c r="P54" s="476" t="s">
        <v>91</v>
      </c>
      <c r="Q54" s="542"/>
      <c r="R54" s="564" t="s">
        <v>410</v>
      </c>
      <c r="S54" s="66" t="s">
        <v>411</v>
      </c>
    </row>
    <row r="55" spans="1:19" ht="60" customHeight="1" x14ac:dyDescent="0.35">
      <c r="A55" s="547"/>
      <c r="B55" s="550"/>
      <c r="C55" s="67" t="s">
        <v>373</v>
      </c>
      <c r="D55" s="550"/>
      <c r="E55" s="553"/>
      <c r="F55" s="502"/>
      <c r="G55" s="556"/>
      <c r="H55" s="559"/>
      <c r="I55" s="562"/>
      <c r="J55" s="525"/>
      <c r="K55" s="441"/>
      <c r="L55" s="441"/>
      <c r="M55" s="441"/>
      <c r="N55" s="441"/>
      <c r="O55" s="441"/>
      <c r="P55" s="477"/>
      <c r="Q55" s="542"/>
      <c r="R55" s="565"/>
      <c r="S55" s="67"/>
    </row>
    <row r="56" spans="1:19" ht="60" customHeight="1" x14ac:dyDescent="0.35">
      <c r="A56" s="548"/>
      <c r="B56" s="551"/>
      <c r="C56" s="68"/>
      <c r="D56" s="551"/>
      <c r="E56" s="554"/>
      <c r="F56" s="502"/>
      <c r="G56" s="557"/>
      <c r="H56" s="560"/>
      <c r="I56" s="563"/>
      <c r="J56" s="526"/>
      <c r="K56" s="442"/>
      <c r="L56" s="442"/>
      <c r="M56" s="442"/>
      <c r="N56" s="442"/>
      <c r="O56" s="442"/>
      <c r="P56" s="478"/>
      <c r="Q56" s="542"/>
      <c r="R56" s="566"/>
      <c r="S56" s="68" t="s">
        <v>412</v>
      </c>
    </row>
    <row r="57" spans="1:19" ht="60" customHeight="1" x14ac:dyDescent="0.35">
      <c r="A57" s="456" t="s">
        <v>413</v>
      </c>
      <c r="B57" s="533"/>
      <c r="C57" s="80" t="s">
        <v>372</v>
      </c>
      <c r="D57" s="536" t="s">
        <v>374</v>
      </c>
      <c r="E57" s="539" t="s">
        <v>406</v>
      </c>
      <c r="F57" s="510" t="s">
        <v>407</v>
      </c>
      <c r="G57" s="473" t="s">
        <v>414</v>
      </c>
      <c r="H57" s="577" t="s">
        <v>415</v>
      </c>
      <c r="I57" s="456" t="s">
        <v>402</v>
      </c>
      <c r="J57" s="524" t="s">
        <v>381</v>
      </c>
      <c r="K57" s="443">
        <v>120</v>
      </c>
      <c r="L57" s="443">
        <v>445</v>
      </c>
      <c r="M57" s="443">
        <v>0</v>
      </c>
      <c r="N57" s="443">
        <v>0</v>
      </c>
      <c r="O57" s="443">
        <f>K57+L57+M57+N57</f>
        <v>565</v>
      </c>
      <c r="P57" s="476" t="s">
        <v>91</v>
      </c>
      <c r="Q57" s="542"/>
      <c r="R57" s="564" t="s">
        <v>410</v>
      </c>
      <c r="S57" s="66" t="s">
        <v>411</v>
      </c>
    </row>
    <row r="58" spans="1:19" ht="60" customHeight="1" x14ac:dyDescent="0.35">
      <c r="A58" s="457"/>
      <c r="B58" s="534"/>
      <c r="C58" s="81" t="s">
        <v>373</v>
      </c>
      <c r="D58" s="537"/>
      <c r="E58" s="540"/>
      <c r="F58" s="510"/>
      <c r="G58" s="474"/>
      <c r="H58" s="568"/>
      <c r="I58" s="457"/>
      <c r="J58" s="525"/>
      <c r="K58" s="444"/>
      <c r="L58" s="444"/>
      <c r="M58" s="444"/>
      <c r="N58" s="444"/>
      <c r="O58" s="444"/>
      <c r="P58" s="477"/>
      <c r="Q58" s="542"/>
      <c r="R58" s="565"/>
      <c r="S58" s="67"/>
    </row>
    <row r="59" spans="1:19" ht="60" customHeight="1" x14ac:dyDescent="0.35">
      <c r="A59" s="458"/>
      <c r="B59" s="535"/>
      <c r="C59" s="82"/>
      <c r="D59" s="538"/>
      <c r="E59" s="541"/>
      <c r="F59" s="510"/>
      <c r="G59" s="475"/>
      <c r="H59" s="569"/>
      <c r="I59" s="458"/>
      <c r="J59" s="526"/>
      <c r="K59" s="445"/>
      <c r="L59" s="445"/>
      <c r="M59" s="445"/>
      <c r="N59" s="445"/>
      <c r="O59" s="445"/>
      <c r="P59" s="478"/>
      <c r="Q59" s="542"/>
      <c r="R59" s="566"/>
      <c r="S59" s="68" t="s">
        <v>412</v>
      </c>
    </row>
    <row r="60" spans="1:19" ht="60" customHeight="1" x14ac:dyDescent="0.35">
      <c r="A60" s="456" t="s">
        <v>416</v>
      </c>
      <c r="B60" s="570"/>
      <c r="C60" s="80" t="s">
        <v>372</v>
      </c>
      <c r="D60" s="536" t="s">
        <v>374</v>
      </c>
      <c r="E60" s="539" t="s">
        <v>406</v>
      </c>
      <c r="F60" s="510" t="s">
        <v>407</v>
      </c>
      <c r="G60" s="571" t="s">
        <v>417</v>
      </c>
      <c r="H60" s="558" t="s">
        <v>418</v>
      </c>
      <c r="I60" s="574" t="s">
        <v>380</v>
      </c>
      <c r="J60" s="456" t="s">
        <v>398</v>
      </c>
      <c r="K60" s="456">
        <v>2</v>
      </c>
      <c r="L60" s="456">
        <f>18+5+61</f>
        <v>84</v>
      </c>
      <c r="M60" s="456">
        <v>17</v>
      </c>
      <c r="N60" s="456">
        <v>1</v>
      </c>
      <c r="O60" s="456">
        <f>K60+L60+M60+N60</f>
        <v>104</v>
      </c>
      <c r="P60" s="476" t="s">
        <v>91</v>
      </c>
      <c r="Q60" s="542"/>
      <c r="R60" s="564" t="s">
        <v>410</v>
      </c>
      <c r="S60" s="66" t="s">
        <v>411</v>
      </c>
    </row>
    <row r="61" spans="1:19" ht="60" customHeight="1" x14ac:dyDescent="0.35">
      <c r="A61" s="457"/>
      <c r="B61" s="534"/>
      <c r="C61" s="81" t="s">
        <v>373</v>
      </c>
      <c r="D61" s="537"/>
      <c r="E61" s="540"/>
      <c r="F61" s="510"/>
      <c r="G61" s="572"/>
      <c r="H61" s="559"/>
      <c r="I61" s="575"/>
      <c r="J61" s="457"/>
      <c r="K61" s="457"/>
      <c r="L61" s="457"/>
      <c r="M61" s="457"/>
      <c r="N61" s="457"/>
      <c r="O61" s="457"/>
      <c r="P61" s="477"/>
      <c r="Q61" s="542"/>
      <c r="R61" s="565"/>
      <c r="S61" s="67"/>
    </row>
    <row r="62" spans="1:19" ht="60" customHeight="1" x14ac:dyDescent="0.35">
      <c r="A62" s="458"/>
      <c r="B62" s="534"/>
      <c r="C62" s="82"/>
      <c r="D62" s="538"/>
      <c r="E62" s="541"/>
      <c r="F62" s="510"/>
      <c r="G62" s="573"/>
      <c r="H62" s="560"/>
      <c r="I62" s="576"/>
      <c r="J62" s="458"/>
      <c r="K62" s="458"/>
      <c r="L62" s="458"/>
      <c r="M62" s="458"/>
      <c r="N62" s="458"/>
      <c r="O62" s="458"/>
      <c r="P62" s="478"/>
      <c r="Q62" s="542"/>
      <c r="R62" s="566"/>
      <c r="S62" s="68" t="s">
        <v>419</v>
      </c>
    </row>
    <row r="63" spans="1:19" ht="60" customHeight="1" x14ac:dyDescent="0.35">
      <c r="A63" s="527" t="s">
        <v>420</v>
      </c>
      <c r="B63" s="534"/>
      <c r="C63" s="83" t="s">
        <v>372</v>
      </c>
      <c r="D63" s="536" t="s">
        <v>374</v>
      </c>
      <c r="E63" s="539" t="s">
        <v>421</v>
      </c>
      <c r="F63" s="510" t="s">
        <v>422</v>
      </c>
      <c r="G63" s="578" t="s">
        <v>423</v>
      </c>
      <c r="H63" s="616" t="s">
        <v>424</v>
      </c>
      <c r="I63" s="456" t="s">
        <v>380</v>
      </c>
      <c r="J63" s="456" t="s">
        <v>398</v>
      </c>
      <c r="K63" s="446">
        <v>1</v>
      </c>
      <c r="L63" s="446">
        <v>1</v>
      </c>
      <c r="M63" s="446">
        <v>1</v>
      </c>
      <c r="N63" s="446">
        <v>1</v>
      </c>
      <c r="O63" s="446">
        <f>AVERAGE(K63:N65)</f>
        <v>1</v>
      </c>
      <c r="P63" s="476" t="s">
        <v>91</v>
      </c>
      <c r="Q63" s="542"/>
      <c r="R63" s="613" t="s">
        <v>425</v>
      </c>
      <c r="S63" s="75" t="s">
        <v>426</v>
      </c>
    </row>
    <row r="64" spans="1:19" ht="60" customHeight="1" x14ac:dyDescent="0.35">
      <c r="A64" s="528"/>
      <c r="B64" s="534"/>
      <c r="C64" s="84" t="s">
        <v>373</v>
      </c>
      <c r="D64" s="537"/>
      <c r="E64" s="540"/>
      <c r="F64" s="510"/>
      <c r="G64" s="579"/>
      <c r="H64" s="575"/>
      <c r="I64" s="457"/>
      <c r="J64" s="457"/>
      <c r="K64" s="450"/>
      <c r="L64" s="450"/>
      <c r="M64" s="450"/>
      <c r="N64" s="450"/>
      <c r="O64" s="450"/>
      <c r="P64" s="477"/>
      <c r="Q64" s="542"/>
      <c r="R64" s="608"/>
      <c r="S64" s="75"/>
    </row>
    <row r="65" spans="1:19" ht="60" customHeight="1" x14ac:dyDescent="0.35">
      <c r="A65" s="529"/>
      <c r="B65" s="535"/>
      <c r="C65" s="85"/>
      <c r="D65" s="538"/>
      <c r="E65" s="541"/>
      <c r="F65" s="510"/>
      <c r="G65" s="615"/>
      <c r="H65" s="576"/>
      <c r="I65" s="458"/>
      <c r="J65" s="458"/>
      <c r="K65" s="447"/>
      <c r="L65" s="447"/>
      <c r="M65" s="447"/>
      <c r="N65" s="447"/>
      <c r="O65" s="447"/>
      <c r="P65" s="478"/>
      <c r="Q65" s="542"/>
      <c r="R65" s="584"/>
      <c r="S65" s="76" t="s">
        <v>427</v>
      </c>
    </row>
    <row r="66" spans="1:19" ht="60" customHeight="1" x14ac:dyDescent="0.35">
      <c r="A66" s="456" t="s">
        <v>420</v>
      </c>
      <c r="B66" s="570"/>
      <c r="C66" s="80" t="s">
        <v>372</v>
      </c>
      <c r="D66" s="536" t="s">
        <v>374</v>
      </c>
      <c r="E66" s="539" t="s">
        <v>421</v>
      </c>
      <c r="F66" s="510" t="s">
        <v>422</v>
      </c>
      <c r="G66" s="578" t="s">
        <v>423</v>
      </c>
      <c r="H66" s="574" t="s">
        <v>424</v>
      </c>
      <c r="I66" s="456" t="s">
        <v>380</v>
      </c>
      <c r="J66" s="456" t="s">
        <v>398</v>
      </c>
      <c r="K66" s="446">
        <v>1</v>
      </c>
      <c r="L66" s="446">
        <v>1</v>
      </c>
      <c r="M66" s="446">
        <v>1</v>
      </c>
      <c r="N66" s="446">
        <v>1</v>
      </c>
      <c r="O66" s="446">
        <f>AVERAGE(K66:N68)</f>
        <v>1</v>
      </c>
      <c r="P66" s="476" t="s">
        <v>91</v>
      </c>
      <c r="Q66" s="542"/>
      <c r="R66" s="583" t="s">
        <v>425</v>
      </c>
      <c r="S66" s="75" t="s">
        <v>426</v>
      </c>
    </row>
    <row r="67" spans="1:19" ht="60" customHeight="1" x14ac:dyDescent="0.35">
      <c r="A67" s="457"/>
      <c r="B67" s="534"/>
      <c r="C67" s="81" t="s">
        <v>373</v>
      </c>
      <c r="D67" s="537"/>
      <c r="E67" s="540"/>
      <c r="F67" s="510"/>
      <c r="G67" s="579"/>
      <c r="H67" s="575"/>
      <c r="I67" s="457"/>
      <c r="J67" s="457"/>
      <c r="K67" s="450"/>
      <c r="L67" s="450"/>
      <c r="M67" s="450"/>
      <c r="N67" s="450"/>
      <c r="O67" s="450"/>
      <c r="P67" s="477"/>
      <c r="Q67" s="542"/>
      <c r="R67" s="608"/>
      <c r="S67" s="75"/>
    </row>
    <row r="68" spans="1:19" ht="60" customHeight="1" x14ac:dyDescent="0.35">
      <c r="A68" s="458"/>
      <c r="B68" s="607"/>
      <c r="C68" s="81"/>
      <c r="D68" s="538"/>
      <c r="E68" s="540"/>
      <c r="F68" s="567"/>
      <c r="G68" s="579"/>
      <c r="H68" s="576"/>
      <c r="I68" s="458"/>
      <c r="J68" s="458"/>
      <c r="K68" s="447"/>
      <c r="L68" s="447"/>
      <c r="M68" s="447"/>
      <c r="N68" s="447"/>
      <c r="O68" s="447"/>
      <c r="P68" s="478"/>
      <c r="Q68" s="542"/>
      <c r="R68" s="614"/>
      <c r="S68" s="75" t="s">
        <v>427</v>
      </c>
    </row>
    <row r="69" spans="1:19" ht="60" customHeight="1" x14ac:dyDescent="0.35">
      <c r="A69" s="592" t="s">
        <v>428</v>
      </c>
      <c r="B69" s="521"/>
      <c r="C69" s="521"/>
      <c r="D69" s="604" t="s">
        <v>429</v>
      </c>
      <c r="E69" s="502" t="s">
        <v>430</v>
      </c>
      <c r="F69" s="502" t="s">
        <v>431</v>
      </c>
      <c r="G69" s="502" t="s">
        <v>432</v>
      </c>
      <c r="H69" s="473" t="s">
        <v>433</v>
      </c>
      <c r="I69" s="456" t="s">
        <v>380</v>
      </c>
      <c r="J69" s="456" t="s">
        <v>381</v>
      </c>
      <c r="K69" s="446">
        <v>1</v>
      </c>
      <c r="L69" s="446">
        <v>1</v>
      </c>
      <c r="M69" s="446">
        <v>1</v>
      </c>
      <c r="N69" s="446">
        <v>1</v>
      </c>
      <c r="O69" s="446">
        <f>AVERAGE(K69:N70)</f>
        <v>1</v>
      </c>
      <c r="P69" s="476" t="s">
        <v>90</v>
      </c>
      <c r="Q69" s="542"/>
      <c r="R69" s="564" t="s">
        <v>434</v>
      </c>
      <c r="S69" s="74" t="s">
        <v>435</v>
      </c>
    </row>
    <row r="70" spans="1:19" ht="60" customHeight="1" x14ac:dyDescent="0.35">
      <c r="A70" s="593"/>
      <c r="B70" s="522"/>
      <c r="C70" s="522"/>
      <c r="D70" s="605"/>
      <c r="E70" s="502"/>
      <c r="F70" s="502"/>
      <c r="G70" s="502"/>
      <c r="H70" s="475"/>
      <c r="I70" s="458"/>
      <c r="J70" s="458"/>
      <c r="K70" s="447"/>
      <c r="L70" s="447"/>
      <c r="M70" s="447"/>
      <c r="N70" s="447"/>
      <c r="O70" s="447"/>
      <c r="P70" s="478"/>
      <c r="Q70" s="542"/>
      <c r="R70" s="565"/>
      <c r="S70" s="86"/>
    </row>
    <row r="71" spans="1:19" ht="60" customHeight="1" x14ac:dyDescent="0.35">
      <c r="A71" s="594"/>
      <c r="B71" s="523"/>
      <c r="C71" s="523"/>
      <c r="D71" s="606"/>
      <c r="E71" s="502"/>
      <c r="F71" s="502"/>
      <c r="G71" s="88" t="s">
        <v>437</v>
      </c>
      <c r="H71" s="354" t="s">
        <v>672</v>
      </c>
      <c r="I71" s="88" t="s">
        <v>402</v>
      </c>
      <c r="J71" s="88" t="s">
        <v>398</v>
      </c>
      <c r="K71" s="355">
        <v>1</v>
      </c>
      <c r="L71" s="355">
        <v>1</v>
      </c>
      <c r="M71" s="355">
        <v>1</v>
      </c>
      <c r="N71" s="355">
        <v>1</v>
      </c>
      <c r="O71" s="355">
        <f>AVERAGE(K71:N71)</f>
        <v>1</v>
      </c>
      <c r="P71" s="89" t="s">
        <v>92</v>
      </c>
      <c r="Q71" s="92"/>
      <c r="R71" s="566"/>
      <c r="S71" s="87" t="s">
        <v>436</v>
      </c>
    </row>
    <row r="72" spans="1:19" ht="60" customHeight="1" x14ac:dyDescent="0.35">
      <c r="A72" s="90" t="s">
        <v>438</v>
      </c>
      <c r="B72" s="67"/>
      <c r="C72" s="91"/>
      <c r="D72" s="349" t="s">
        <v>374</v>
      </c>
      <c r="E72" s="351" t="s">
        <v>439</v>
      </c>
      <c r="F72" s="88" t="s">
        <v>440</v>
      </c>
      <c r="G72" s="181" t="s">
        <v>441</v>
      </c>
      <c r="H72" s="180" t="s">
        <v>442</v>
      </c>
      <c r="I72" s="88" t="s">
        <v>380</v>
      </c>
      <c r="J72" s="88" t="s">
        <v>398</v>
      </c>
      <c r="K72" s="355">
        <v>0</v>
      </c>
      <c r="L72" s="355">
        <v>1</v>
      </c>
      <c r="M72" s="355">
        <v>1</v>
      </c>
      <c r="N72" s="355">
        <v>1</v>
      </c>
      <c r="O72" s="355">
        <f>AVERAGE(K72:N72)</f>
        <v>0.75</v>
      </c>
      <c r="P72" s="89" t="s">
        <v>91</v>
      </c>
      <c r="Q72" s="92"/>
      <c r="R72" s="177" t="s">
        <v>443</v>
      </c>
      <c r="S72" s="75" t="s">
        <v>444</v>
      </c>
    </row>
    <row r="73" spans="1:19" ht="60" customHeight="1" x14ac:dyDescent="0.35">
      <c r="A73" s="90" t="s">
        <v>445</v>
      </c>
      <c r="B73" s="94"/>
      <c r="C73" s="95"/>
      <c r="D73" s="350" t="s">
        <v>374</v>
      </c>
      <c r="E73" s="352" t="s">
        <v>439</v>
      </c>
      <c r="F73" s="88" t="s">
        <v>440</v>
      </c>
      <c r="G73" s="88" t="s">
        <v>446</v>
      </c>
      <c r="H73" s="180" t="s">
        <v>447</v>
      </c>
      <c r="I73" s="88" t="s">
        <v>380</v>
      </c>
      <c r="J73" s="88" t="s">
        <v>398</v>
      </c>
      <c r="K73" s="355">
        <v>0</v>
      </c>
      <c r="L73" s="355">
        <v>0.2</v>
      </c>
      <c r="M73" s="355">
        <v>0.1</v>
      </c>
      <c r="N73" s="355">
        <v>0.2</v>
      </c>
      <c r="O73" s="355">
        <f>K73+L73+M73+N73</f>
        <v>0.5</v>
      </c>
      <c r="P73" s="89" t="s">
        <v>92</v>
      </c>
      <c r="Q73" s="92"/>
      <c r="R73" s="95" t="s">
        <v>448</v>
      </c>
      <c r="S73" s="94" t="s">
        <v>449</v>
      </c>
    </row>
    <row r="74" spans="1:19" ht="60" customHeight="1" x14ac:dyDescent="0.35">
      <c r="A74" s="456" t="s">
        <v>450</v>
      </c>
      <c r="B74" s="503"/>
      <c r="C74" s="503"/>
      <c r="D74" s="581" t="s">
        <v>374</v>
      </c>
      <c r="E74" s="502" t="s">
        <v>375</v>
      </c>
      <c r="F74" s="181" t="s">
        <v>376</v>
      </c>
      <c r="G74" s="502" t="s">
        <v>451</v>
      </c>
      <c r="H74" s="473" t="s">
        <v>452</v>
      </c>
      <c r="I74" s="456" t="s">
        <v>402</v>
      </c>
      <c r="J74" s="524" t="s">
        <v>398</v>
      </c>
      <c r="K74" s="448" t="s">
        <v>503</v>
      </c>
      <c r="L74" s="448" t="s">
        <v>503</v>
      </c>
      <c r="M74" s="448" t="s">
        <v>503</v>
      </c>
      <c r="N74" s="448" t="s">
        <v>503</v>
      </c>
      <c r="O74" s="448" t="s">
        <v>503</v>
      </c>
      <c r="P74" s="476" t="s">
        <v>91</v>
      </c>
      <c r="Q74" s="542"/>
      <c r="R74" s="613" t="s">
        <v>453</v>
      </c>
      <c r="S74" s="503" t="s">
        <v>454</v>
      </c>
    </row>
    <row r="75" spans="1:19" ht="60" customHeight="1" x14ac:dyDescent="0.35">
      <c r="A75" s="458"/>
      <c r="B75" s="580"/>
      <c r="C75" s="580"/>
      <c r="D75" s="582"/>
      <c r="E75" s="502"/>
      <c r="F75" s="181" t="s">
        <v>377</v>
      </c>
      <c r="G75" s="502"/>
      <c r="H75" s="475"/>
      <c r="I75" s="458"/>
      <c r="J75" s="526"/>
      <c r="K75" s="449"/>
      <c r="L75" s="449"/>
      <c r="M75" s="449"/>
      <c r="N75" s="449"/>
      <c r="O75" s="449"/>
      <c r="P75" s="478"/>
      <c r="Q75" s="542"/>
      <c r="R75" s="584"/>
      <c r="S75" s="580"/>
    </row>
    <row r="76" spans="1:19" ht="60" customHeight="1" x14ac:dyDescent="0.35">
      <c r="A76" s="456" t="s">
        <v>455</v>
      </c>
      <c r="B76" s="499"/>
      <c r="C76" s="499"/>
      <c r="D76" s="581" t="s">
        <v>374</v>
      </c>
      <c r="E76" s="502" t="s">
        <v>375</v>
      </c>
      <c r="F76" s="181" t="s">
        <v>376</v>
      </c>
      <c r="G76" s="502" t="s">
        <v>456</v>
      </c>
      <c r="H76" s="473" t="s">
        <v>457</v>
      </c>
      <c r="I76" s="524" t="s">
        <v>380</v>
      </c>
      <c r="J76" s="456" t="s">
        <v>398</v>
      </c>
      <c r="K76" s="448" t="s">
        <v>503</v>
      </c>
      <c r="L76" s="448" t="s">
        <v>503</v>
      </c>
      <c r="M76" s="448" t="s">
        <v>503</v>
      </c>
      <c r="N76" s="448" t="s">
        <v>503</v>
      </c>
      <c r="O76" s="448" t="s">
        <v>503</v>
      </c>
      <c r="P76" s="476" t="s">
        <v>91</v>
      </c>
      <c r="Q76" s="542"/>
      <c r="R76" s="583" t="s">
        <v>458</v>
      </c>
      <c r="S76" s="499" t="s">
        <v>459</v>
      </c>
    </row>
    <row r="77" spans="1:19" ht="60" customHeight="1" x14ac:dyDescent="0.35">
      <c r="A77" s="458"/>
      <c r="B77" s="501"/>
      <c r="C77" s="580"/>
      <c r="D77" s="582"/>
      <c r="E77" s="502"/>
      <c r="F77" s="181" t="s">
        <v>377</v>
      </c>
      <c r="G77" s="502"/>
      <c r="H77" s="475"/>
      <c r="I77" s="526"/>
      <c r="J77" s="458"/>
      <c r="K77" s="449"/>
      <c r="L77" s="449"/>
      <c r="M77" s="449"/>
      <c r="N77" s="449"/>
      <c r="O77" s="449"/>
      <c r="P77" s="478"/>
      <c r="Q77" s="542"/>
      <c r="R77" s="584"/>
      <c r="S77" s="580"/>
    </row>
    <row r="78" spans="1:19" ht="60" customHeight="1" x14ac:dyDescent="0.35">
      <c r="A78" s="592" t="s">
        <v>460</v>
      </c>
      <c r="B78" s="549"/>
      <c r="C78" s="595"/>
      <c r="D78" s="588" t="s">
        <v>374</v>
      </c>
      <c r="E78" s="476" t="s">
        <v>461</v>
      </c>
      <c r="F78" s="88" t="s">
        <v>462</v>
      </c>
      <c r="G78" s="473" t="s">
        <v>465</v>
      </c>
      <c r="H78" s="567" t="s">
        <v>466</v>
      </c>
      <c r="I78" s="456" t="s">
        <v>467</v>
      </c>
      <c r="J78" s="456" t="s">
        <v>398</v>
      </c>
      <c r="K78" s="446">
        <v>1</v>
      </c>
      <c r="L78" s="446">
        <v>1</v>
      </c>
      <c r="M78" s="446">
        <v>1</v>
      </c>
      <c r="N78" s="446">
        <v>1</v>
      </c>
      <c r="O78" s="446">
        <f>AVERAGE(K78:N80)</f>
        <v>1</v>
      </c>
      <c r="P78" s="476" t="s">
        <v>91</v>
      </c>
      <c r="Q78" s="542"/>
      <c r="R78" s="611" t="s">
        <v>468</v>
      </c>
      <c r="S78" s="585" t="s">
        <v>469</v>
      </c>
    </row>
    <row r="79" spans="1:19" ht="60" customHeight="1" x14ac:dyDescent="0.35">
      <c r="A79" s="593"/>
      <c r="B79" s="550"/>
      <c r="C79" s="596"/>
      <c r="D79" s="589"/>
      <c r="E79" s="477"/>
      <c r="F79" s="88" t="s">
        <v>463</v>
      </c>
      <c r="G79" s="474"/>
      <c r="H79" s="568"/>
      <c r="I79" s="457"/>
      <c r="J79" s="457"/>
      <c r="K79" s="450"/>
      <c r="L79" s="450"/>
      <c r="M79" s="450"/>
      <c r="N79" s="450"/>
      <c r="O79" s="450"/>
      <c r="P79" s="477"/>
      <c r="Q79" s="542"/>
      <c r="R79" s="544"/>
      <c r="S79" s="586"/>
    </row>
    <row r="80" spans="1:19" ht="60" customHeight="1" x14ac:dyDescent="0.35">
      <c r="A80" s="594"/>
      <c r="B80" s="551"/>
      <c r="C80" s="596"/>
      <c r="D80" s="597"/>
      <c r="E80" s="478"/>
      <c r="F80" s="88" t="s">
        <v>464</v>
      </c>
      <c r="G80" s="475"/>
      <c r="H80" s="591"/>
      <c r="I80" s="458"/>
      <c r="J80" s="457"/>
      <c r="K80" s="450"/>
      <c r="L80" s="450"/>
      <c r="M80" s="450"/>
      <c r="N80" s="450"/>
      <c r="O80" s="450"/>
      <c r="P80" s="478"/>
      <c r="Q80" s="542"/>
      <c r="R80" s="544"/>
      <c r="S80" s="586"/>
    </row>
    <row r="81" spans="1:19" ht="60" customHeight="1" x14ac:dyDescent="0.35">
      <c r="A81" s="456" t="s">
        <v>470</v>
      </c>
      <c r="B81" s="503"/>
      <c r="C81" s="500"/>
      <c r="D81" s="588" t="s">
        <v>374</v>
      </c>
      <c r="E81" s="476" t="s">
        <v>461</v>
      </c>
      <c r="F81" s="88" t="s">
        <v>462</v>
      </c>
      <c r="G81" s="473" t="s">
        <v>465</v>
      </c>
      <c r="H81" s="456" t="s">
        <v>465</v>
      </c>
      <c r="I81" s="524" t="s">
        <v>467</v>
      </c>
      <c r="J81" s="457"/>
      <c r="K81" s="446">
        <v>1</v>
      </c>
      <c r="L81" s="446">
        <v>1</v>
      </c>
      <c r="M81" s="446">
        <v>1</v>
      </c>
      <c r="N81" s="446">
        <v>1</v>
      </c>
      <c r="O81" s="446">
        <f>AVERAGE(K81:N83)</f>
        <v>1</v>
      </c>
      <c r="P81" s="476" t="s">
        <v>91</v>
      </c>
      <c r="Q81" s="542"/>
      <c r="R81" s="544"/>
      <c r="S81" s="586"/>
    </row>
    <row r="82" spans="1:19" ht="60" customHeight="1" x14ac:dyDescent="0.35">
      <c r="A82" s="457"/>
      <c r="B82" s="500"/>
      <c r="C82" s="500"/>
      <c r="D82" s="589"/>
      <c r="E82" s="477"/>
      <c r="F82" s="88" t="s">
        <v>463</v>
      </c>
      <c r="G82" s="474"/>
      <c r="H82" s="457"/>
      <c r="I82" s="525"/>
      <c r="J82" s="457"/>
      <c r="K82" s="450"/>
      <c r="L82" s="450"/>
      <c r="M82" s="450"/>
      <c r="N82" s="450"/>
      <c r="O82" s="450"/>
      <c r="P82" s="477"/>
      <c r="Q82" s="542"/>
      <c r="R82" s="544"/>
      <c r="S82" s="586"/>
    </row>
    <row r="83" spans="1:19" ht="60" customHeight="1" x14ac:dyDescent="0.35">
      <c r="A83" s="458"/>
      <c r="B83" s="580"/>
      <c r="C83" s="580"/>
      <c r="D83" s="590"/>
      <c r="E83" s="478"/>
      <c r="F83" s="88" t="s">
        <v>464</v>
      </c>
      <c r="G83" s="475"/>
      <c r="H83" s="458"/>
      <c r="I83" s="526"/>
      <c r="J83" s="458"/>
      <c r="K83" s="450"/>
      <c r="L83" s="450"/>
      <c r="M83" s="450"/>
      <c r="N83" s="450"/>
      <c r="O83" s="450"/>
      <c r="P83" s="478"/>
      <c r="Q83" s="542"/>
      <c r="R83" s="612"/>
      <c r="S83" s="587"/>
    </row>
    <row r="84" spans="1:19" ht="60" customHeight="1" x14ac:dyDescent="0.35">
      <c r="A84" s="456" t="s">
        <v>471</v>
      </c>
      <c r="B84" s="499"/>
      <c r="C84" s="499"/>
      <c r="D84" s="499" t="s">
        <v>472</v>
      </c>
      <c r="E84" s="476" t="s">
        <v>473</v>
      </c>
      <c r="F84" s="88" t="s">
        <v>474</v>
      </c>
      <c r="G84" s="601" t="s">
        <v>476</v>
      </c>
      <c r="H84" s="456" t="s">
        <v>477</v>
      </c>
      <c r="I84" s="524" t="s">
        <v>380</v>
      </c>
      <c r="J84" s="456" t="s">
        <v>398</v>
      </c>
      <c r="K84" s="446">
        <v>0</v>
      </c>
      <c r="L84" s="446">
        <v>0</v>
      </c>
      <c r="M84" s="446">
        <v>0</v>
      </c>
      <c r="N84" s="451">
        <v>0.1</v>
      </c>
      <c r="O84" s="451">
        <f>K84+L84+M84+N84</f>
        <v>0.1</v>
      </c>
      <c r="P84" s="476" t="s">
        <v>92</v>
      </c>
      <c r="Q84" s="542"/>
      <c r="R84" s="609" t="s">
        <v>478</v>
      </c>
      <c r="S84" s="598" t="s">
        <v>479</v>
      </c>
    </row>
    <row r="85" spans="1:19" ht="60" customHeight="1" x14ac:dyDescent="0.35">
      <c r="A85" s="458"/>
      <c r="B85" s="580"/>
      <c r="C85" s="580"/>
      <c r="D85" s="580"/>
      <c r="E85" s="478"/>
      <c r="F85" s="88" t="s">
        <v>475</v>
      </c>
      <c r="G85" s="602"/>
      <c r="H85" s="458"/>
      <c r="I85" s="526"/>
      <c r="J85" s="458"/>
      <c r="K85" s="447"/>
      <c r="L85" s="447"/>
      <c r="M85" s="447"/>
      <c r="N85" s="452"/>
      <c r="O85" s="452"/>
      <c r="P85" s="478"/>
      <c r="Q85" s="542"/>
      <c r="R85" s="610"/>
      <c r="S85" s="599"/>
    </row>
    <row r="86" spans="1:19" ht="60" customHeight="1" x14ac:dyDescent="0.35">
      <c r="A86" s="456" t="s">
        <v>480</v>
      </c>
      <c r="B86" s="499"/>
      <c r="C86" s="499"/>
      <c r="D86" s="600" t="s">
        <v>374</v>
      </c>
      <c r="E86" s="470" t="s">
        <v>375</v>
      </c>
      <c r="F86" s="510" t="s">
        <v>492</v>
      </c>
      <c r="G86" s="473" t="s">
        <v>481</v>
      </c>
      <c r="H86" s="567" t="s">
        <v>482</v>
      </c>
      <c r="I86" s="524" t="s">
        <v>380</v>
      </c>
      <c r="J86" s="456" t="s">
        <v>398</v>
      </c>
      <c r="K86" s="446">
        <v>1</v>
      </c>
      <c r="L86" s="446">
        <v>1</v>
      </c>
      <c r="M86" s="446">
        <v>1</v>
      </c>
      <c r="N86" s="446">
        <v>1</v>
      </c>
      <c r="O86" s="446">
        <f>AVERAGE(K86:N87)</f>
        <v>1</v>
      </c>
      <c r="P86" s="476" t="s">
        <v>91</v>
      </c>
      <c r="Q86" s="542"/>
      <c r="R86" s="583" t="s">
        <v>483</v>
      </c>
      <c r="S86" s="503" t="s">
        <v>484</v>
      </c>
    </row>
    <row r="87" spans="1:19" ht="60" customHeight="1" x14ac:dyDescent="0.35">
      <c r="A87" s="458"/>
      <c r="B87" s="580"/>
      <c r="C87" s="580"/>
      <c r="D87" s="590"/>
      <c r="E87" s="472"/>
      <c r="F87" s="510"/>
      <c r="G87" s="475"/>
      <c r="H87" s="591"/>
      <c r="I87" s="526"/>
      <c r="J87" s="458"/>
      <c r="K87" s="447"/>
      <c r="L87" s="447"/>
      <c r="M87" s="447"/>
      <c r="N87" s="447"/>
      <c r="O87" s="447"/>
      <c r="P87" s="478"/>
      <c r="Q87" s="542"/>
      <c r="R87" s="584"/>
      <c r="S87" s="580"/>
    </row>
    <row r="88" spans="1:19" ht="60" customHeight="1" x14ac:dyDescent="0.35">
      <c r="A88" s="456" t="s">
        <v>485</v>
      </c>
      <c r="B88" s="499"/>
      <c r="C88" s="499"/>
      <c r="D88" s="499" t="s">
        <v>472</v>
      </c>
      <c r="E88" s="476" t="s">
        <v>473</v>
      </c>
      <c r="F88" s="88" t="s">
        <v>474</v>
      </c>
      <c r="G88" s="601" t="s">
        <v>486</v>
      </c>
      <c r="H88" s="456" t="s">
        <v>487</v>
      </c>
      <c r="I88" s="456" t="s">
        <v>380</v>
      </c>
      <c r="J88" s="456" t="s">
        <v>398</v>
      </c>
      <c r="K88" s="453" t="s">
        <v>503</v>
      </c>
      <c r="L88" s="453" t="s">
        <v>503</v>
      </c>
      <c r="M88" s="453" t="s">
        <v>503</v>
      </c>
      <c r="N88" s="453" t="s">
        <v>503</v>
      </c>
      <c r="O88" s="453" t="s">
        <v>503</v>
      </c>
      <c r="P88" s="476" t="s">
        <v>91</v>
      </c>
      <c r="Q88" s="542"/>
      <c r="R88" s="583" t="s">
        <v>488</v>
      </c>
      <c r="S88" s="65" t="s">
        <v>489</v>
      </c>
    </row>
    <row r="89" spans="1:19" ht="60" customHeight="1" x14ac:dyDescent="0.35">
      <c r="A89" s="457"/>
      <c r="B89" s="500"/>
      <c r="C89" s="500"/>
      <c r="D89" s="500"/>
      <c r="E89" s="477"/>
      <c r="F89" s="502" t="s">
        <v>475</v>
      </c>
      <c r="G89" s="603"/>
      <c r="H89" s="457"/>
      <c r="I89" s="457"/>
      <c r="J89" s="457"/>
      <c r="K89" s="454"/>
      <c r="L89" s="454"/>
      <c r="M89" s="454"/>
      <c r="N89" s="454"/>
      <c r="O89" s="454"/>
      <c r="P89" s="477"/>
      <c r="Q89" s="542"/>
      <c r="R89" s="608"/>
      <c r="S89" s="93"/>
    </row>
    <row r="90" spans="1:19" ht="60" customHeight="1" x14ac:dyDescent="0.35">
      <c r="A90" s="457"/>
      <c r="B90" s="500"/>
      <c r="C90" s="500"/>
      <c r="D90" s="500"/>
      <c r="E90" s="477"/>
      <c r="F90" s="502"/>
      <c r="G90" s="603"/>
      <c r="H90" s="457"/>
      <c r="I90" s="457"/>
      <c r="J90" s="457"/>
      <c r="K90" s="454"/>
      <c r="L90" s="454"/>
      <c r="M90" s="454"/>
      <c r="N90" s="454"/>
      <c r="O90" s="454"/>
      <c r="P90" s="477"/>
      <c r="Q90" s="542"/>
      <c r="R90" s="608"/>
      <c r="S90" s="75" t="s">
        <v>490</v>
      </c>
    </row>
    <row r="91" spans="1:19" ht="60" customHeight="1" x14ac:dyDescent="0.35">
      <c r="A91" s="457"/>
      <c r="B91" s="500"/>
      <c r="C91" s="500"/>
      <c r="D91" s="500"/>
      <c r="E91" s="477"/>
      <c r="F91" s="502"/>
      <c r="G91" s="603"/>
      <c r="H91" s="457"/>
      <c r="I91" s="457"/>
      <c r="J91" s="457"/>
      <c r="K91" s="454"/>
      <c r="L91" s="454"/>
      <c r="M91" s="454"/>
      <c r="N91" s="454"/>
      <c r="O91" s="454"/>
      <c r="P91" s="477"/>
      <c r="Q91" s="542"/>
      <c r="R91" s="608"/>
      <c r="S91" s="75"/>
    </row>
    <row r="92" spans="1:19" ht="60" customHeight="1" x14ac:dyDescent="0.35">
      <c r="A92" s="458"/>
      <c r="B92" s="580"/>
      <c r="C92" s="580"/>
      <c r="D92" s="580"/>
      <c r="E92" s="478"/>
      <c r="F92" s="502"/>
      <c r="G92" s="602"/>
      <c r="H92" s="458"/>
      <c r="I92" s="458"/>
      <c r="J92" s="458"/>
      <c r="K92" s="455"/>
      <c r="L92" s="455"/>
      <c r="M92" s="455"/>
      <c r="N92" s="455"/>
      <c r="O92" s="455"/>
      <c r="P92" s="478"/>
      <c r="Q92" s="542"/>
      <c r="R92" s="584"/>
      <c r="S92" s="76" t="s">
        <v>491</v>
      </c>
    </row>
    <row r="93" spans="1:19" ht="14.25" customHeight="1" x14ac:dyDescent="0.35"/>
    <row r="94" spans="1:19" ht="14.25" customHeight="1" x14ac:dyDescent="0.35"/>
  </sheetData>
  <mergeCells count="338">
    <mergeCell ref="A66:A68"/>
    <mergeCell ref="B66:B68"/>
    <mergeCell ref="Q88:Q92"/>
    <mergeCell ref="R88:R92"/>
    <mergeCell ref="F89:F92"/>
    <mergeCell ref="F86:F87"/>
    <mergeCell ref="F46:F50"/>
    <mergeCell ref="F40:F44"/>
    <mergeCell ref="F34:F38"/>
    <mergeCell ref="Q84:Q85"/>
    <mergeCell ref="R84:R85"/>
    <mergeCell ref="Q78:Q80"/>
    <mergeCell ref="R78:R83"/>
    <mergeCell ref="Q69:Q70"/>
    <mergeCell ref="R69:R71"/>
    <mergeCell ref="Q74:Q75"/>
    <mergeCell ref="R74:R75"/>
    <mergeCell ref="Q63:Q65"/>
    <mergeCell ref="R63:R65"/>
    <mergeCell ref="R66:R68"/>
    <mergeCell ref="G63:G65"/>
    <mergeCell ref="H63:H65"/>
    <mergeCell ref="I63:I65"/>
    <mergeCell ref="J63:J65"/>
    <mergeCell ref="P69:P70"/>
    <mergeCell ref="F69:F71"/>
    <mergeCell ref="G69:G70"/>
    <mergeCell ref="H69:H70"/>
    <mergeCell ref="I69:I70"/>
    <mergeCell ref="J69:J70"/>
    <mergeCell ref="A69:A71"/>
    <mergeCell ref="B69:B71"/>
    <mergeCell ref="C69:C71"/>
    <mergeCell ref="D69:D71"/>
    <mergeCell ref="E69:E71"/>
    <mergeCell ref="G88:G92"/>
    <mergeCell ref="H88:H92"/>
    <mergeCell ref="I88:I92"/>
    <mergeCell ref="J88:J92"/>
    <mergeCell ref="P88:P92"/>
    <mergeCell ref="A88:A92"/>
    <mergeCell ref="B88:B92"/>
    <mergeCell ref="C88:C92"/>
    <mergeCell ref="D88:D92"/>
    <mergeCell ref="E88:E92"/>
    <mergeCell ref="S84:S85"/>
    <mergeCell ref="A86:A87"/>
    <mergeCell ref="B86:B87"/>
    <mergeCell ref="C86:C87"/>
    <mergeCell ref="D86:D87"/>
    <mergeCell ref="E86:E87"/>
    <mergeCell ref="G86:G87"/>
    <mergeCell ref="H86:H87"/>
    <mergeCell ref="I86:I87"/>
    <mergeCell ref="J86:J87"/>
    <mergeCell ref="P86:P87"/>
    <mergeCell ref="Q86:Q87"/>
    <mergeCell ref="R86:R87"/>
    <mergeCell ref="S86:S87"/>
    <mergeCell ref="G84:G85"/>
    <mergeCell ref="H84:H85"/>
    <mergeCell ref="I84:I85"/>
    <mergeCell ref="J84:J85"/>
    <mergeCell ref="P84:P85"/>
    <mergeCell ref="A84:A85"/>
    <mergeCell ref="B84:B85"/>
    <mergeCell ref="C84:C85"/>
    <mergeCell ref="D84:D85"/>
    <mergeCell ref="E84:E85"/>
    <mergeCell ref="S78:S83"/>
    <mergeCell ref="A81:A83"/>
    <mergeCell ref="B81:B83"/>
    <mergeCell ref="C81:C83"/>
    <mergeCell ref="D81:D83"/>
    <mergeCell ref="E81:E83"/>
    <mergeCell ref="G81:G83"/>
    <mergeCell ref="H81:H83"/>
    <mergeCell ref="I81:I83"/>
    <mergeCell ref="P81:P83"/>
    <mergeCell ref="Q81:Q83"/>
    <mergeCell ref="G78:G80"/>
    <mergeCell ref="H78:H80"/>
    <mergeCell ref="I78:I80"/>
    <mergeCell ref="J78:J83"/>
    <mergeCell ref="P78:P80"/>
    <mergeCell ref="A78:A80"/>
    <mergeCell ref="B78:B80"/>
    <mergeCell ref="C78:C80"/>
    <mergeCell ref="D78:D80"/>
    <mergeCell ref="E78:E80"/>
    <mergeCell ref="S74:S75"/>
    <mergeCell ref="A76:A77"/>
    <mergeCell ref="B76:B77"/>
    <mergeCell ref="C76:C77"/>
    <mergeCell ref="D76:D77"/>
    <mergeCell ref="E76:E77"/>
    <mergeCell ref="G76:G77"/>
    <mergeCell ref="H76:H77"/>
    <mergeCell ref="I76:I77"/>
    <mergeCell ref="J76:J77"/>
    <mergeCell ref="P76:P77"/>
    <mergeCell ref="Q76:Q77"/>
    <mergeCell ref="R76:R77"/>
    <mergeCell ref="S76:S77"/>
    <mergeCell ref="A74:A75"/>
    <mergeCell ref="B74:B75"/>
    <mergeCell ref="C74:C75"/>
    <mergeCell ref="D74:D75"/>
    <mergeCell ref="E74:E75"/>
    <mergeCell ref="G74:G75"/>
    <mergeCell ref="H74:H75"/>
    <mergeCell ref="I74:I75"/>
    <mergeCell ref="J74:J75"/>
    <mergeCell ref="P74:P75"/>
    <mergeCell ref="D66:D68"/>
    <mergeCell ref="E66:E68"/>
    <mergeCell ref="F66:F68"/>
    <mergeCell ref="G66:G68"/>
    <mergeCell ref="H66:H68"/>
    <mergeCell ref="I66:I68"/>
    <mergeCell ref="J66:J68"/>
    <mergeCell ref="P66:P68"/>
    <mergeCell ref="Q66:Q68"/>
    <mergeCell ref="K66:K68"/>
    <mergeCell ref="L66:L68"/>
    <mergeCell ref="M66:M68"/>
    <mergeCell ref="N66:N68"/>
    <mergeCell ref="P63:P65"/>
    <mergeCell ref="A63:A65"/>
    <mergeCell ref="B63:B65"/>
    <mergeCell ref="D63:D65"/>
    <mergeCell ref="E63:E65"/>
    <mergeCell ref="F63:F65"/>
    <mergeCell ref="Q57:Q59"/>
    <mergeCell ref="R57:R59"/>
    <mergeCell ref="A60:A62"/>
    <mergeCell ref="B60:B62"/>
    <mergeCell ref="D60:D62"/>
    <mergeCell ref="E60:E62"/>
    <mergeCell ref="F60:F62"/>
    <mergeCell ref="G60:G62"/>
    <mergeCell ref="H60:H62"/>
    <mergeCell ref="I60:I62"/>
    <mergeCell ref="J60:J62"/>
    <mergeCell ref="P60:P62"/>
    <mergeCell ref="Q60:Q62"/>
    <mergeCell ref="R60:R62"/>
    <mergeCell ref="G57:G59"/>
    <mergeCell ref="H57:H59"/>
    <mergeCell ref="I57:I59"/>
    <mergeCell ref="J57:J59"/>
    <mergeCell ref="P57:P59"/>
    <mergeCell ref="A57:A59"/>
    <mergeCell ref="B57:B59"/>
    <mergeCell ref="D57:D59"/>
    <mergeCell ref="E57:E59"/>
    <mergeCell ref="F57:F59"/>
    <mergeCell ref="Q51:Q53"/>
    <mergeCell ref="R51:R53"/>
    <mergeCell ref="A54:A56"/>
    <mergeCell ref="B54:B56"/>
    <mergeCell ref="D54:D56"/>
    <mergeCell ref="E54:E56"/>
    <mergeCell ref="F54:F56"/>
    <mergeCell ref="G54:G56"/>
    <mergeCell ref="H54:H56"/>
    <mergeCell ref="I54:I56"/>
    <mergeCell ref="J54:J56"/>
    <mergeCell ref="P54:P56"/>
    <mergeCell ref="Q54:Q56"/>
    <mergeCell ref="R54:R56"/>
    <mergeCell ref="G51:G53"/>
    <mergeCell ref="H51:H53"/>
    <mergeCell ref="I51:I53"/>
    <mergeCell ref="J51:J53"/>
    <mergeCell ref="P51:P53"/>
    <mergeCell ref="A51:A53"/>
    <mergeCell ref="B51:B53"/>
    <mergeCell ref="D51:D53"/>
    <mergeCell ref="E51:E53"/>
    <mergeCell ref="F51:F53"/>
    <mergeCell ref="H45:H50"/>
    <mergeCell ref="I45:I50"/>
    <mergeCell ref="P45:P50"/>
    <mergeCell ref="N45:N50"/>
    <mergeCell ref="J45:J50"/>
    <mergeCell ref="A45:A50"/>
    <mergeCell ref="D45:D50"/>
    <mergeCell ref="E45:E50"/>
    <mergeCell ref="K51:K53"/>
    <mergeCell ref="L51:L53"/>
    <mergeCell ref="M51:M53"/>
    <mergeCell ref="N51:N53"/>
    <mergeCell ref="O45:O50"/>
    <mergeCell ref="O51:O53"/>
    <mergeCell ref="A39:A44"/>
    <mergeCell ref="D39:D44"/>
    <mergeCell ref="E39:E44"/>
    <mergeCell ref="G39:G44"/>
    <mergeCell ref="H39:H44"/>
    <mergeCell ref="I39:I44"/>
    <mergeCell ref="P39:P44"/>
    <mergeCell ref="J33:J38"/>
    <mergeCell ref="J39:J44"/>
    <mergeCell ref="K33:K38"/>
    <mergeCell ref="L33:L38"/>
    <mergeCell ref="M33:M38"/>
    <mergeCell ref="N33:N38"/>
    <mergeCell ref="K39:K44"/>
    <mergeCell ref="L39:L44"/>
    <mergeCell ref="M39:M44"/>
    <mergeCell ref="E33:E38"/>
    <mergeCell ref="G33:G38"/>
    <mergeCell ref="H33:H38"/>
    <mergeCell ref="I33:I38"/>
    <mergeCell ref="P33:P38"/>
    <mergeCell ref="O39:O44"/>
    <mergeCell ref="F10:F20"/>
    <mergeCell ref="F28:F32"/>
    <mergeCell ref="F22:F26"/>
    <mergeCell ref="G45:G50"/>
    <mergeCell ref="K21:K32"/>
    <mergeCell ref="L21:L32"/>
    <mergeCell ref="M21:M32"/>
    <mergeCell ref="N21:N32"/>
    <mergeCell ref="S33:S38"/>
    <mergeCell ref="H9:H20"/>
    <mergeCell ref="I9:I20"/>
    <mergeCell ref="K9:K20"/>
    <mergeCell ref="L9:L20"/>
    <mergeCell ref="M9:M20"/>
    <mergeCell ref="N9:N20"/>
    <mergeCell ref="J9:J20"/>
    <mergeCell ref="J21:J32"/>
    <mergeCell ref="R45:R50"/>
    <mergeCell ref="R33:R44"/>
    <mergeCell ref="K45:K50"/>
    <mergeCell ref="L45:L50"/>
    <mergeCell ref="M45:M50"/>
    <mergeCell ref="O9:O20"/>
    <mergeCell ref="O33:O38"/>
    <mergeCell ref="D21:D26"/>
    <mergeCell ref="E21:E26"/>
    <mergeCell ref="G21:G32"/>
    <mergeCell ref="H21:H32"/>
    <mergeCell ref="I21:I32"/>
    <mergeCell ref="P21:P26"/>
    <mergeCell ref="R21:R32"/>
    <mergeCell ref="S21:S26"/>
    <mergeCell ref="A27:A32"/>
    <mergeCell ref="D27:D32"/>
    <mergeCell ref="E27:E32"/>
    <mergeCell ref="O21:O32"/>
    <mergeCell ref="A1:B4"/>
    <mergeCell ref="C1:R1"/>
    <mergeCell ref="C2:R2"/>
    <mergeCell ref="C3:R3"/>
    <mergeCell ref="C4:R4"/>
    <mergeCell ref="C5:S5"/>
    <mergeCell ref="E9:E20"/>
    <mergeCell ref="G9:G20"/>
    <mergeCell ref="P9:P14"/>
    <mergeCell ref="R9:R20"/>
    <mergeCell ref="A9:A14"/>
    <mergeCell ref="B9:B50"/>
    <mergeCell ref="D9:D20"/>
    <mergeCell ref="P27:P32"/>
    <mergeCell ref="A33:A38"/>
    <mergeCell ref="D33:D38"/>
    <mergeCell ref="N39:N44"/>
    <mergeCell ref="R6:S7"/>
    <mergeCell ref="A6:Q7"/>
    <mergeCell ref="A5:B5"/>
    <mergeCell ref="S9:S14"/>
    <mergeCell ref="A15:A20"/>
    <mergeCell ref="P15:P20"/>
    <mergeCell ref="A21:A26"/>
    <mergeCell ref="K54:K56"/>
    <mergeCell ref="L54:L56"/>
    <mergeCell ref="M54:M56"/>
    <mergeCell ref="N54:N56"/>
    <mergeCell ref="K57:K59"/>
    <mergeCell ref="L57:L59"/>
    <mergeCell ref="M57:M59"/>
    <mergeCell ref="N57:N59"/>
    <mergeCell ref="K60:K62"/>
    <mergeCell ref="L60:L62"/>
    <mergeCell ref="M60:M62"/>
    <mergeCell ref="N60:N62"/>
    <mergeCell ref="K63:K65"/>
    <mergeCell ref="L63:L65"/>
    <mergeCell ref="M63:M65"/>
    <mergeCell ref="N63:N65"/>
    <mergeCell ref="K78:K80"/>
    <mergeCell ref="K81:K83"/>
    <mergeCell ref="L78:L80"/>
    <mergeCell ref="M78:M80"/>
    <mergeCell ref="N78:N80"/>
    <mergeCell ref="L81:L83"/>
    <mergeCell ref="M81:M83"/>
    <mergeCell ref="N81:N83"/>
    <mergeCell ref="K69:K70"/>
    <mergeCell ref="L69:L70"/>
    <mergeCell ref="M69:M70"/>
    <mergeCell ref="N69:N70"/>
    <mergeCell ref="L74:L75"/>
    <mergeCell ref="K74:K75"/>
    <mergeCell ref="M74:M75"/>
    <mergeCell ref="N74:N75"/>
    <mergeCell ref="K76:K77"/>
    <mergeCell ref="L76:L77"/>
    <mergeCell ref="M76:M77"/>
    <mergeCell ref="N76:N77"/>
    <mergeCell ref="K84:K85"/>
    <mergeCell ref="L84:L85"/>
    <mergeCell ref="M84:M85"/>
    <mergeCell ref="N84:N85"/>
    <mergeCell ref="K86:K87"/>
    <mergeCell ref="L86:L87"/>
    <mergeCell ref="M86:M87"/>
    <mergeCell ref="N86:N87"/>
    <mergeCell ref="K88:K92"/>
    <mergeCell ref="L88:L92"/>
    <mergeCell ref="M88:M92"/>
    <mergeCell ref="N88:N92"/>
    <mergeCell ref="O54:O56"/>
    <mergeCell ref="O57:O59"/>
    <mergeCell ref="O69:O70"/>
    <mergeCell ref="O74:O75"/>
    <mergeCell ref="O78:O80"/>
    <mergeCell ref="O81:O83"/>
    <mergeCell ref="O84:O85"/>
    <mergeCell ref="O86:O87"/>
    <mergeCell ref="O88:O92"/>
    <mergeCell ref="O60:O62"/>
    <mergeCell ref="O63:O65"/>
    <mergeCell ref="O66:O68"/>
    <mergeCell ref="O76:O77"/>
  </mergeCells>
  <phoneticPr fontId="16" type="noConversion"/>
  <dataValidations count="1">
    <dataValidation type="list" allowBlank="1" showInputMessage="1" showErrorMessage="1" sqref="P96:P113 J93:O95" xr:uid="{00000000-0002-0000-0200-000000000000}">
      <formula1>$V$10:$V$13</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F213"/>
  <sheetViews>
    <sheetView topLeftCell="O8" zoomScale="70" zoomScaleNormal="70" workbookViewId="0">
      <pane ySplit="1" topLeftCell="A98" activePane="bottomLeft" state="frozen"/>
      <selection activeCell="A8" sqref="A8"/>
      <selection pane="bottomLeft" activeCell="X18" sqref="X18"/>
    </sheetView>
  </sheetViews>
  <sheetFormatPr baseColWidth="10" defaultColWidth="10.90625" defaultRowHeight="14" x14ac:dyDescent="0.3"/>
  <cols>
    <col min="1" max="1" width="23.36328125" style="98" customWidth="1"/>
    <col min="2" max="3" width="23.26953125" style="98" customWidth="1"/>
    <col min="4" max="4" width="34.7265625" style="98" customWidth="1"/>
    <col min="5" max="5" width="26.6328125" style="98" customWidth="1"/>
    <col min="6" max="6" width="44.36328125" style="98" customWidth="1"/>
    <col min="7" max="7" width="40.36328125" style="98" customWidth="1"/>
    <col min="8" max="8" width="45.90625" style="98" customWidth="1"/>
    <col min="9" max="9" width="31.90625" style="98" customWidth="1"/>
    <col min="10" max="11" width="31.90625" style="143" customWidth="1"/>
    <col min="12" max="12" width="31.90625" style="173" customWidth="1"/>
    <col min="13" max="14" width="31.90625" style="143" customWidth="1"/>
    <col min="15" max="15" width="57.26953125" style="98" customWidth="1"/>
    <col min="16" max="16" width="45.08984375" style="98" hidden="1" customWidth="1"/>
    <col min="17" max="17" width="24.36328125" style="98" customWidth="1"/>
    <col min="18" max="18" width="22.7265625" style="98" customWidth="1"/>
    <col min="19" max="19" width="24.6328125" style="98" customWidth="1"/>
    <col min="20" max="20" width="26.6328125" style="98" customWidth="1"/>
    <col min="21" max="21" width="28.6328125" style="98" customWidth="1"/>
    <col min="22" max="22" width="36.08984375" style="98" hidden="1" customWidth="1"/>
    <col min="23" max="23" width="28.6328125" style="98" customWidth="1"/>
    <col min="24" max="24" width="36.08984375" style="98" customWidth="1"/>
    <col min="25" max="25" width="21.08984375" style="98" customWidth="1"/>
    <col min="26" max="26" width="21.6328125" style="98" customWidth="1"/>
    <col min="27" max="27" width="20.90625" style="98" customWidth="1"/>
    <col min="28" max="28" width="35.90625" style="3" customWidth="1"/>
    <col min="29" max="29" width="31.6328125" style="98" customWidth="1"/>
    <col min="30" max="30" width="32.90625" style="98" customWidth="1"/>
    <col min="31" max="31" width="39.7265625" style="98" customWidth="1"/>
    <col min="32" max="32" width="61.90625" style="98" customWidth="1"/>
    <col min="33" max="33" width="31.26953125" style="98" customWidth="1"/>
    <col min="34" max="34" width="80.36328125" style="98" customWidth="1"/>
    <col min="35" max="35" width="46.26953125" style="98" customWidth="1"/>
    <col min="36" max="36" width="29.36328125" style="99" bestFit="1" customWidth="1"/>
    <col min="37" max="37" width="27.26953125" style="98" bestFit="1" customWidth="1"/>
    <col min="38" max="38" width="33.26953125" style="98" bestFit="1" customWidth="1"/>
    <col min="39" max="39" width="43.26953125" style="98" customWidth="1"/>
    <col min="40" max="40" width="30.90625" style="98" bestFit="1" customWidth="1"/>
    <col min="41" max="41" width="33.6328125" style="98" customWidth="1"/>
    <col min="42" max="42" width="27.36328125" style="98" customWidth="1"/>
    <col min="43" max="43" width="48.26953125" style="98" customWidth="1"/>
    <col min="44" max="44" width="41" style="98" bestFit="1" customWidth="1"/>
    <col min="45" max="45" width="31.7265625" style="98" bestFit="1" customWidth="1"/>
    <col min="46" max="46" width="26.6328125" style="98" customWidth="1"/>
    <col min="47" max="47" width="29.26953125" style="98" customWidth="1"/>
    <col min="48" max="51" width="10.90625" style="98"/>
    <col min="52" max="52" width="56.90625" style="98" hidden="1" customWidth="1"/>
    <col min="53" max="16384" width="10.90625" style="98"/>
  </cols>
  <sheetData>
    <row r="1" spans="1:60" s="3" customFormat="1" ht="23.25" customHeight="1" x14ac:dyDescent="0.3">
      <c r="A1" s="428" t="s">
        <v>0</v>
      </c>
      <c r="B1" s="428"/>
      <c r="C1" s="465" t="s">
        <v>1</v>
      </c>
      <c r="D1" s="466"/>
      <c r="E1" s="466"/>
      <c r="F1" s="466"/>
      <c r="G1" s="466"/>
      <c r="H1" s="466"/>
      <c r="I1" s="466"/>
      <c r="J1" s="466"/>
      <c r="K1" s="466"/>
      <c r="L1" s="466"/>
      <c r="M1" s="466"/>
      <c r="N1" s="466"/>
      <c r="O1" s="466"/>
      <c r="P1" s="466"/>
      <c r="Q1" s="466"/>
      <c r="R1" s="466"/>
      <c r="S1" s="466"/>
      <c r="T1" s="466"/>
      <c r="U1" s="466"/>
      <c r="V1" s="466"/>
      <c r="W1" s="466"/>
      <c r="X1" s="466"/>
      <c r="Y1" s="466"/>
      <c r="Z1" s="466"/>
      <c r="AA1" s="466"/>
      <c r="AB1" s="466"/>
      <c r="AC1" s="466"/>
      <c r="AD1" s="466"/>
      <c r="AE1" s="466"/>
      <c r="AF1" s="466"/>
      <c r="AG1" s="466"/>
      <c r="AH1" s="466"/>
      <c r="AI1" s="466"/>
      <c r="AJ1" s="466"/>
      <c r="AK1" s="466"/>
      <c r="AL1" s="466"/>
      <c r="AM1" s="466"/>
      <c r="AN1" s="466"/>
      <c r="AO1" s="466"/>
      <c r="AP1" s="466"/>
      <c r="AQ1" s="467"/>
      <c r="AR1" s="30" t="s">
        <v>215</v>
      </c>
    </row>
    <row r="2" spans="1:60" s="3" customFormat="1" ht="23.25" customHeight="1" x14ac:dyDescent="0.3">
      <c r="A2" s="428"/>
      <c r="B2" s="428"/>
      <c r="C2" s="465" t="s">
        <v>2</v>
      </c>
      <c r="D2" s="466"/>
      <c r="E2" s="466"/>
      <c r="F2" s="466"/>
      <c r="G2" s="466"/>
      <c r="H2" s="466"/>
      <c r="I2" s="466"/>
      <c r="J2" s="466"/>
      <c r="K2" s="466"/>
      <c r="L2" s="466"/>
      <c r="M2" s="466"/>
      <c r="N2" s="466"/>
      <c r="O2" s="466"/>
      <c r="P2" s="466"/>
      <c r="Q2" s="466"/>
      <c r="R2" s="466"/>
      <c r="S2" s="466"/>
      <c r="T2" s="466"/>
      <c r="U2" s="466"/>
      <c r="V2" s="466"/>
      <c r="W2" s="466"/>
      <c r="X2" s="466"/>
      <c r="Y2" s="466"/>
      <c r="Z2" s="466"/>
      <c r="AA2" s="466"/>
      <c r="AB2" s="466"/>
      <c r="AC2" s="466"/>
      <c r="AD2" s="466"/>
      <c r="AE2" s="466"/>
      <c r="AF2" s="466"/>
      <c r="AG2" s="466"/>
      <c r="AH2" s="466"/>
      <c r="AI2" s="466"/>
      <c r="AJ2" s="466"/>
      <c r="AK2" s="466"/>
      <c r="AL2" s="466"/>
      <c r="AM2" s="466"/>
      <c r="AN2" s="466"/>
      <c r="AO2" s="466"/>
      <c r="AP2" s="466"/>
      <c r="AQ2" s="467"/>
      <c r="AR2" s="30" t="s">
        <v>3</v>
      </c>
    </row>
    <row r="3" spans="1:60" s="3" customFormat="1" ht="23.25" customHeight="1" x14ac:dyDescent="0.3">
      <c r="A3" s="428"/>
      <c r="B3" s="428"/>
      <c r="C3" s="465" t="s">
        <v>4</v>
      </c>
      <c r="D3" s="466"/>
      <c r="E3" s="466"/>
      <c r="F3" s="466"/>
      <c r="G3" s="466"/>
      <c r="H3" s="466"/>
      <c r="I3" s="466"/>
      <c r="J3" s="466"/>
      <c r="K3" s="466"/>
      <c r="L3" s="466"/>
      <c r="M3" s="466"/>
      <c r="N3" s="466"/>
      <c r="O3" s="466"/>
      <c r="P3" s="466"/>
      <c r="Q3" s="466"/>
      <c r="R3" s="466"/>
      <c r="S3" s="466"/>
      <c r="T3" s="466"/>
      <c r="U3" s="466"/>
      <c r="V3" s="466"/>
      <c r="W3" s="466"/>
      <c r="X3" s="466"/>
      <c r="Y3" s="466"/>
      <c r="Z3" s="466"/>
      <c r="AA3" s="466"/>
      <c r="AB3" s="466"/>
      <c r="AC3" s="466"/>
      <c r="AD3" s="466"/>
      <c r="AE3" s="466"/>
      <c r="AF3" s="466"/>
      <c r="AG3" s="466"/>
      <c r="AH3" s="466"/>
      <c r="AI3" s="466"/>
      <c r="AJ3" s="466"/>
      <c r="AK3" s="466"/>
      <c r="AL3" s="466"/>
      <c r="AM3" s="466"/>
      <c r="AN3" s="466"/>
      <c r="AO3" s="466"/>
      <c r="AP3" s="466"/>
      <c r="AQ3" s="467"/>
      <c r="AR3" s="30" t="s">
        <v>214</v>
      </c>
    </row>
    <row r="4" spans="1:60" s="3" customFormat="1" ht="23.25" customHeight="1" x14ac:dyDescent="0.3">
      <c r="A4" s="428"/>
      <c r="B4" s="428"/>
      <c r="C4" s="465" t="s">
        <v>159</v>
      </c>
      <c r="D4" s="466"/>
      <c r="E4" s="466"/>
      <c r="F4" s="466"/>
      <c r="G4" s="466"/>
      <c r="H4" s="466"/>
      <c r="I4" s="466"/>
      <c r="J4" s="466"/>
      <c r="K4" s="466"/>
      <c r="L4" s="466"/>
      <c r="M4" s="466"/>
      <c r="N4" s="466"/>
      <c r="O4" s="466"/>
      <c r="P4" s="466"/>
      <c r="Q4" s="466"/>
      <c r="R4" s="466"/>
      <c r="S4" s="466"/>
      <c r="T4" s="466"/>
      <c r="U4" s="466"/>
      <c r="V4" s="466"/>
      <c r="W4" s="466"/>
      <c r="X4" s="466"/>
      <c r="Y4" s="466"/>
      <c r="Z4" s="466"/>
      <c r="AA4" s="466"/>
      <c r="AB4" s="466"/>
      <c r="AC4" s="466"/>
      <c r="AD4" s="466"/>
      <c r="AE4" s="466"/>
      <c r="AF4" s="466"/>
      <c r="AG4" s="466"/>
      <c r="AH4" s="466"/>
      <c r="AI4" s="466"/>
      <c r="AJ4" s="466"/>
      <c r="AK4" s="466"/>
      <c r="AL4" s="466"/>
      <c r="AM4" s="466"/>
      <c r="AN4" s="466"/>
      <c r="AO4" s="466"/>
      <c r="AP4" s="466"/>
      <c r="AQ4" s="467"/>
      <c r="AR4" s="30" t="s">
        <v>218</v>
      </c>
    </row>
    <row r="5" spans="1:60" s="3" customFormat="1" ht="26.25" customHeight="1" x14ac:dyDescent="0.3">
      <c r="A5" s="803" t="s">
        <v>5</v>
      </c>
      <c r="B5" s="803"/>
      <c r="C5" s="796"/>
      <c r="D5" s="797"/>
      <c r="E5" s="797"/>
      <c r="F5" s="797"/>
      <c r="G5" s="797"/>
      <c r="H5" s="797"/>
      <c r="I5" s="797"/>
      <c r="J5" s="797"/>
      <c r="K5" s="797"/>
      <c r="L5" s="797"/>
      <c r="M5" s="797"/>
      <c r="N5" s="797"/>
      <c r="O5" s="797"/>
      <c r="P5" s="797"/>
      <c r="Q5" s="797"/>
      <c r="R5" s="797"/>
      <c r="S5" s="797"/>
      <c r="T5" s="797"/>
      <c r="U5" s="797"/>
      <c r="V5" s="797"/>
      <c r="W5" s="797"/>
      <c r="X5" s="797"/>
      <c r="Y5" s="797"/>
      <c r="Z5" s="797"/>
      <c r="AA5" s="797"/>
      <c r="AB5" s="797"/>
      <c r="AC5" s="797"/>
      <c r="AD5" s="797"/>
      <c r="AE5" s="797"/>
      <c r="AF5" s="797"/>
      <c r="AG5" s="797"/>
      <c r="AH5" s="797"/>
      <c r="AI5" s="797"/>
      <c r="AJ5" s="797"/>
      <c r="AK5" s="797"/>
      <c r="AL5" s="797"/>
      <c r="AM5" s="797"/>
      <c r="AN5" s="797"/>
      <c r="AO5" s="797"/>
      <c r="AP5" s="797"/>
      <c r="AQ5" s="797"/>
      <c r="AR5" s="798"/>
    </row>
    <row r="6" spans="1:60" ht="15" customHeight="1" x14ac:dyDescent="0.3">
      <c r="A6" s="799" t="s">
        <v>170</v>
      </c>
      <c r="B6" s="799"/>
      <c r="C6" s="799"/>
      <c r="D6" s="799"/>
      <c r="E6" s="799"/>
      <c r="F6" s="799"/>
      <c r="G6" s="799"/>
      <c r="H6" s="799"/>
      <c r="I6" s="799"/>
      <c r="J6" s="799"/>
      <c r="K6" s="799"/>
      <c r="L6" s="799"/>
      <c r="M6" s="799"/>
      <c r="N6" s="799"/>
      <c r="O6" s="799"/>
      <c r="P6" s="799"/>
      <c r="Q6" s="799"/>
      <c r="R6" s="799"/>
      <c r="S6" s="799"/>
      <c r="T6" s="799"/>
      <c r="U6" s="799"/>
      <c r="V6" s="799"/>
      <c r="W6" s="799"/>
      <c r="X6" s="799"/>
      <c r="Y6" s="799"/>
      <c r="Z6" s="799"/>
      <c r="AA6" s="799"/>
      <c r="AB6" s="799"/>
      <c r="AC6" s="799"/>
      <c r="AD6" s="799"/>
      <c r="AE6" s="799"/>
      <c r="AF6" s="800"/>
      <c r="AG6" s="804" t="s">
        <v>94</v>
      </c>
      <c r="AH6" s="494"/>
      <c r="AI6" s="494"/>
      <c r="AJ6" s="494"/>
      <c r="AK6" s="494"/>
      <c r="AL6" s="494"/>
      <c r="AM6" s="806" t="s">
        <v>6</v>
      </c>
      <c r="AN6" s="806"/>
      <c r="AO6" s="806"/>
      <c r="AP6" s="806"/>
      <c r="AQ6" s="806"/>
      <c r="AR6" s="806"/>
    </row>
    <row r="7" spans="1:60" ht="15" customHeight="1" x14ac:dyDescent="0.3">
      <c r="A7" s="801"/>
      <c r="B7" s="801"/>
      <c r="C7" s="801"/>
      <c r="D7" s="801"/>
      <c r="E7" s="801"/>
      <c r="F7" s="801"/>
      <c r="G7" s="801"/>
      <c r="H7" s="801"/>
      <c r="I7" s="801"/>
      <c r="J7" s="801"/>
      <c r="K7" s="801"/>
      <c r="L7" s="801"/>
      <c r="M7" s="801"/>
      <c r="N7" s="801"/>
      <c r="O7" s="801"/>
      <c r="P7" s="801"/>
      <c r="Q7" s="801"/>
      <c r="R7" s="801"/>
      <c r="S7" s="801"/>
      <c r="T7" s="801"/>
      <c r="U7" s="801"/>
      <c r="V7" s="801"/>
      <c r="W7" s="801"/>
      <c r="X7" s="801"/>
      <c r="Y7" s="801"/>
      <c r="Z7" s="801"/>
      <c r="AA7" s="801"/>
      <c r="AB7" s="801"/>
      <c r="AC7" s="801"/>
      <c r="AD7" s="801"/>
      <c r="AE7" s="801"/>
      <c r="AF7" s="802"/>
      <c r="AG7" s="805"/>
      <c r="AH7" s="496"/>
      <c r="AI7" s="496"/>
      <c r="AJ7" s="496"/>
      <c r="AK7" s="496"/>
      <c r="AL7" s="496"/>
      <c r="AM7" s="806"/>
      <c r="AN7" s="806"/>
      <c r="AO7" s="806"/>
      <c r="AP7" s="806"/>
      <c r="AQ7" s="806"/>
      <c r="AR7" s="806"/>
    </row>
    <row r="8" spans="1:60" s="99" customFormat="1" ht="87.65" customHeight="1" x14ac:dyDescent="0.3">
      <c r="A8" s="22" t="s">
        <v>99</v>
      </c>
      <c r="B8" s="22" t="s">
        <v>7</v>
      </c>
      <c r="C8" s="22" t="s">
        <v>194</v>
      </c>
      <c r="D8" s="41" t="s">
        <v>150</v>
      </c>
      <c r="E8" s="2" t="s">
        <v>10</v>
      </c>
      <c r="F8" s="22" t="s">
        <v>11</v>
      </c>
      <c r="G8" s="2" t="s">
        <v>148</v>
      </c>
      <c r="H8" s="2" t="s">
        <v>198</v>
      </c>
      <c r="I8" s="2" t="s">
        <v>149</v>
      </c>
      <c r="J8" s="22" t="s">
        <v>203</v>
      </c>
      <c r="K8" s="212" t="s">
        <v>551</v>
      </c>
      <c r="L8" s="212" t="s">
        <v>552</v>
      </c>
      <c r="M8" s="152" t="s">
        <v>657</v>
      </c>
      <c r="N8" s="152" t="s">
        <v>679</v>
      </c>
      <c r="O8" s="23" t="s">
        <v>192</v>
      </c>
      <c r="P8" s="23" t="s">
        <v>210</v>
      </c>
      <c r="Q8" s="23" t="s">
        <v>12</v>
      </c>
      <c r="R8" s="22" t="s">
        <v>196</v>
      </c>
      <c r="S8" s="166" t="s">
        <v>554</v>
      </c>
      <c r="T8" s="166" t="s">
        <v>555</v>
      </c>
      <c r="U8" s="167" t="s">
        <v>656</v>
      </c>
      <c r="V8" s="167" t="s">
        <v>515</v>
      </c>
      <c r="W8" s="167" t="s">
        <v>676</v>
      </c>
      <c r="X8" s="217" t="s">
        <v>680</v>
      </c>
      <c r="Y8" s="131" t="s">
        <v>151</v>
      </c>
      <c r="Z8" s="131" t="s">
        <v>152</v>
      </c>
      <c r="AA8" s="132" t="s">
        <v>16</v>
      </c>
      <c r="AB8" s="22" t="s">
        <v>17</v>
      </c>
      <c r="AC8" s="22" t="s">
        <v>165</v>
      </c>
      <c r="AD8" s="22" t="s">
        <v>36</v>
      </c>
      <c r="AE8" s="22" t="s">
        <v>104</v>
      </c>
      <c r="AF8" s="22" t="s">
        <v>105</v>
      </c>
      <c r="AG8" s="2" t="s">
        <v>22</v>
      </c>
      <c r="AH8" s="145" t="s">
        <v>154</v>
      </c>
      <c r="AI8" s="145" t="s">
        <v>208</v>
      </c>
      <c r="AJ8" s="145" t="s">
        <v>23</v>
      </c>
      <c r="AK8" s="145" t="s">
        <v>24</v>
      </c>
      <c r="AL8" s="145" t="s">
        <v>25</v>
      </c>
      <c r="AM8" s="22" t="s">
        <v>19</v>
      </c>
      <c r="AN8" s="22" t="s">
        <v>153</v>
      </c>
      <c r="AO8" s="152" t="s">
        <v>683</v>
      </c>
      <c r="AP8" s="152" t="s">
        <v>684</v>
      </c>
      <c r="AQ8" s="22" t="s">
        <v>18</v>
      </c>
      <c r="AR8" s="22" t="s">
        <v>20</v>
      </c>
      <c r="AS8" s="216" t="s">
        <v>536</v>
      </c>
      <c r="AT8" s="216" t="s">
        <v>537</v>
      </c>
      <c r="AU8" s="216" t="s">
        <v>538</v>
      </c>
    </row>
    <row r="9" spans="1:60" ht="60" customHeight="1" x14ac:dyDescent="0.3">
      <c r="A9" s="662" t="s">
        <v>289</v>
      </c>
      <c r="B9" s="771" t="s">
        <v>223</v>
      </c>
      <c r="C9" s="764" t="s">
        <v>539</v>
      </c>
      <c r="D9" s="669" t="s">
        <v>261</v>
      </c>
      <c r="E9" s="779" t="s">
        <v>314</v>
      </c>
      <c r="F9" s="784">
        <v>2024130010106</v>
      </c>
      <c r="G9" s="669" t="s">
        <v>493</v>
      </c>
      <c r="H9" s="669" t="s">
        <v>324</v>
      </c>
      <c r="I9" s="780" t="s">
        <v>560</v>
      </c>
      <c r="J9" s="710">
        <v>0.1</v>
      </c>
      <c r="K9" s="644">
        <v>0</v>
      </c>
      <c r="L9" s="625">
        <v>0</v>
      </c>
      <c r="M9" s="637">
        <v>4</v>
      </c>
      <c r="N9" s="844">
        <v>0</v>
      </c>
      <c r="O9" s="318" t="s">
        <v>556</v>
      </c>
      <c r="P9" s="781"/>
      <c r="Q9" s="836" t="s">
        <v>284</v>
      </c>
      <c r="R9" s="276">
        <v>18</v>
      </c>
      <c r="S9" s="261">
        <v>0</v>
      </c>
      <c r="T9" s="163">
        <v>18</v>
      </c>
      <c r="U9" s="305">
        <v>0</v>
      </c>
      <c r="V9" s="163"/>
      <c r="W9" s="365">
        <v>0</v>
      </c>
      <c r="X9" s="218">
        <f>(S9+T9+U9+W9)/R9</f>
        <v>1</v>
      </c>
      <c r="Y9" s="159">
        <v>45505</v>
      </c>
      <c r="Z9" s="133">
        <v>45657</v>
      </c>
      <c r="AA9" s="103">
        <f>_xlfn.DAYS(Z9,Y9)</f>
        <v>152</v>
      </c>
      <c r="AB9" s="659">
        <v>1065570</v>
      </c>
      <c r="AC9" s="662" t="s">
        <v>332</v>
      </c>
      <c r="AD9" s="662" t="s">
        <v>323</v>
      </c>
      <c r="AE9" s="662" t="s">
        <v>504</v>
      </c>
      <c r="AF9" s="662" t="s">
        <v>356</v>
      </c>
      <c r="AG9" s="103" t="s">
        <v>333</v>
      </c>
      <c r="AH9" s="103" t="s">
        <v>508</v>
      </c>
      <c r="AI9" s="146">
        <v>413703088.16000003</v>
      </c>
      <c r="AJ9" s="103" t="s">
        <v>77</v>
      </c>
      <c r="AK9" s="103" t="s">
        <v>54</v>
      </c>
      <c r="AL9" s="133">
        <v>45505</v>
      </c>
      <c r="AM9" s="308">
        <v>27833334</v>
      </c>
      <c r="AN9" s="308">
        <v>847833334</v>
      </c>
      <c r="AO9" s="309">
        <v>751600135</v>
      </c>
      <c r="AP9" s="312">
        <f>AO9/AN9</f>
        <v>0.88649514575467259</v>
      </c>
      <c r="AQ9" s="168" t="s">
        <v>352</v>
      </c>
      <c r="AR9" s="727" t="s">
        <v>343</v>
      </c>
      <c r="AS9" s="651">
        <v>9992889078.0699997</v>
      </c>
      <c r="AT9" s="651">
        <v>5448229866</v>
      </c>
      <c r="AU9" s="651"/>
      <c r="AX9" s="99"/>
      <c r="AY9" s="99"/>
      <c r="AZ9" s="99"/>
      <c r="BA9" s="99"/>
      <c r="BB9" s="99"/>
      <c r="BC9" s="99"/>
      <c r="BD9" s="99"/>
      <c r="BE9" s="99"/>
      <c r="BF9" s="99"/>
      <c r="BG9" s="99"/>
      <c r="BH9" s="99"/>
    </row>
    <row r="10" spans="1:60" ht="60" customHeight="1" x14ac:dyDescent="0.3">
      <c r="A10" s="663"/>
      <c r="B10" s="772"/>
      <c r="C10" s="765"/>
      <c r="D10" s="669"/>
      <c r="E10" s="779"/>
      <c r="F10" s="784"/>
      <c r="G10" s="669"/>
      <c r="H10" s="669"/>
      <c r="I10" s="780"/>
      <c r="J10" s="711"/>
      <c r="K10" s="645"/>
      <c r="L10" s="626"/>
      <c r="M10" s="638"/>
      <c r="N10" s="845"/>
      <c r="O10" s="318" t="s">
        <v>557</v>
      </c>
      <c r="P10" s="782"/>
      <c r="Q10" s="836"/>
      <c r="R10" s="276">
        <v>2</v>
      </c>
      <c r="S10" s="261">
        <v>0</v>
      </c>
      <c r="T10" s="163">
        <v>0</v>
      </c>
      <c r="U10" s="305">
        <v>2</v>
      </c>
      <c r="V10" s="163"/>
      <c r="W10" s="365">
        <v>0</v>
      </c>
      <c r="X10" s="218">
        <f>(S10+T10+U10+W10)/R10</f>
        <v>1</v>
      </c>
      <c r="Y10" s="159">
        <v>45505</v>
      </c>
      <c r="Z10" s="133">
        <v>45657</v>
      </c>
      <c r="AA10" s="103">
        <f>_xlfn.DAYS(Z10,Y10)</f>
        <v>152</v>
      </c>
      <c r="AB10" s="660"/>
      <c r="AC10" s="663"/>
      <c r="AD10" s="663"/>
      <c r="AE10" s="663"/>
      <c r="AF10" s="664"/>
      <c r="AG10" s="103" t="s">
        <v>333</v>
      </c>
      <c r="AH10" s="103" t="s">
        <v>509</v>
      </c>
      <c r="AI10" s="146">
        <v>148933109</v>
      </c>
      <c r="AJ10" s="103" t="s">
        <v>68</v>
      </c>
      <c r="AK10" s="103" t="s">
        <v>54</v>
      </c>
      <c r="AL10" s="133">
        <v>45505</v>
      </c>
      <c r="AM10" s="308">
        <v>213800001</v>
      </c>
      <c r="AN10" s="308">
        <v>1100273893</v>
      </c>
      <c r="AO10" s="308">
        <v>0</v>
      </c>
      <c r="AP10" s="312">
        <f t="shared" ref="AP10:AP17" si="0">AO10/AN10</f>
        <v>0</v>
      </c>
      <c r="AQ10" s="168" t="s">
        <v>658</v>
      </c>
      <c r="AR10" s="727"/>
      <c r="AS10" s="651"/>
      <c r="AT10" s="651">
        <v>0</v>
      </c>
      <c r="AU10" s="651"/>
      <c r="AX10" s="99"/>
      <c r="AY10" s="99"/>
      <c r="AZ10" s="99"/>
      <c r="BA10" s="99"/>
      <c r="BB10" s="99"/>
      <c r="BC10" s="99"/>
      <c r="BD10" s="99"/>
      <c r="BE10" s="99"/>
      <c r="BF10" s="99"/>
      <c r="BG10" s="99"/>
      <c r="BH10" s="99"/>
    </row>
    <row r="11" spans="1:60" ht="60" customHeight="1" x14ac:dyDescent="0.3">
      <c r="A11" s="663"/>
      <c r="B11" s="772"/>
      <c r="C11" s="765"/>
      <c r="D11" s="669"/>
      <c r="E11" s="779"/>
      <c r="F11" s="784"/>
      <c r="G11" s="669"/>
      <c r="H11" s="669"/>
      <c r="I11" s="780"/>
      <c r="J11" s="711"/>
      <c r="K11" s="645"/>
      <c r="L11" s="626"/>
      <c r="M11" s="638"/>
      <c r="N11" s="845"/>
      <c r="O11" s="318" t="s">
        <v>558</v>
      </c>
      <c r="P11" s="782"/>
      <c r="Q11" s="836"/>
      <c r="R11" s="276">
        <v>18</v>
      </c>
      <c r="S11" s="261">
        <v>0</v>
      </c>
      <c r="T11" s="163">
        <v>0</v>
      </c>
      <c r="U11" s="305">
        <v>18</v>
      </c>
      <c r="V11" s="163"/>
      <c r="W11" s="365">
        <v>0</v>
      </c>
      <c r="X11" s="218">
        <f t="shared" ref="X11:X16" si="1">(S11+T11+U11+W11)/R11</f>
        <v>1</v>
      </c>
      <c r="Y11" s="159">
        <v>45505</v>
      </c>
      <c r="Z11" s="133">
        <v>45657</v>
      </c>
      <c r="AA11" s="103">
        <f t="shared" ref="AA11:AA15" si="2">_xlfn.DAYS(Z11,Y11)</f>
        <v>152</v>
      </c>
      <c r="AB11" s="660"/>
      <c r="AC11" s="663"/>
      <c r="AD11" s="663"/>
      <c r="AE11" s="663"/>
      <c r="AF11" s="662" t="s">
        <v>357</v>
      </c>
      <c r="AG11" s="103" t="s">
        <v>333</v>
      </c>
      <c r="AH11" s="103" t="s">
        <v>509</v>
      </c>
      <c r="AI11" s="146">
        <v>99288739</v>
      </c>
      <c r="AJ11" s="103" t="s">
        <v>68</v>
      </c>
      <c r="AK11" s="103" t="s">
        <v>54</v>
      </c>
      <c r="AL11" s="133">
        <v>45505</v>
      </c>
      <c r="AM11" s="308">
        <v>372699999</v>
      </c>
      <c r="AN11" s="308">
        <v>43100000</v>
      </c>
      <c r="AO11" s="309">
        <v>43100000</v>
      </c>
      <c r="AP11" s="312">
        <f t="shared" si="0"/>
        <v>1</v>
      </c>
      <c r="AQ11" s="168" t="s">
        <v>659</v>
      </c>
      <c r="AR11" s="727"/>
      <c r="AS11" s="651"/>
      <c r="AT11" s="651">
        <v>0</v>
      </c>
      <c r="AU11" s="651"/>
      <c r="AX11" s="99"/>
      <c r="AY11" s="99"/>
      <c r="AZ11" s="99"/>
      <c r="BA11" s="99"/>
      <c r="BB11" s="99"/>
      <c r="BC11" s="99"/>
      <c r="BD11" s="99"/>
      <c r="BE11" s="99"/>
      <c r="BF11" s="99"/>
      <c r="BG11" s="99"/>
      <c r="BH11" s="99"/>
    </row>
    <row r="12" spans="1:60" ht="60" customHeight="1" x14ac:dyDescent="0.3">
      <c r="A12" s="663"/>
      <c r="B12" s="772"/>
      <c r="C12" s="765"/>
      <c r="D12" s="669"/>
      <c r="E12" s="779"/>
      <c r="F12" s="784"/>
      <c r="G12" s="669"/>
      <c r="H12" s="669"/>
      <c r="I12" s="780"/>
      <c r="J12" s="712"/>
      <c r="K12" s="646"/>
      <c r="L12" s="627"/>
      <c r="M12" s="639"/>
      <c r="N12" s="846"/>
      <c r="O12" s="318" t="s">
        <v>559</v>
      </c>
      <c r="P12" s="782"/>
      <c r="Q12" s="836"/>
      <c r="R12" s="276">
        <v>18</v>
      </c>
      <c r="S12" s="261">
        <v>0</v>
      </c>
      <c r="T12" s="163">
        <v>18</v>
      </c>
      <c r="U12" s="305">
        <v>0</v>
      </c>
      <c r="V12" s="163"/>
      <c r="W12" s="365">
        <v>0</v>
      </c>
      <c r="X12" s="218">
        <f t="shared" si="1"/>
        <v>1</v>
      </c>
      <c r="Y12" s="159">
        <v>45505</v>
      </c>
      <c r="Z12" s="133">
        <v>45657</v>
      </c>
      <c r="AA12" s="103">
        <f t="shared" si="2"/>
        <v>152</v>
      </c>
      <c r="AB12" s="660"/>
      <c r="AC12" s="663"/>
      <c r="AD12" s="663"/>
      <c r="AE12" s="664"/>
      <c r="AF12" s="664"/>
      <c r="AG12" s="103" t="s">
        <v>333</v>
      </c>
      <c r="AH12" s="103" t="s">
        <v>508</v>
      </c>
      <c r="AI12" s="146">
        <v>165481232</v>
      </c>
      <c r="AJ12" s="103" t="s">
        <v>77</v>
      </c>
      <c r="AK12" s="103" t="s">
        <v>54</v>
      </c>
      <c r="AL12" s="133">
        <v>45505</v>
      </c>
      <c r="AM12" s="308">
        <v>166441116</v>
      </c>
      <c r="AN12" s="308">
        <v>389189943</v>
      </c>
      <c r="AO12" s="309">
        <v>31750492</v>
      </c>
      <c r="AP12" s="312">
        <f t="shared" si="0"/>
        <v>8.1580967265641804E-2</v>
      </c>
      <c r="AQ12" s="168" t="s">
        <v>655</v>
      </c>
      <c r="AR12" s="727"/>
      <c r="AS12" s="651"/>
      <c r="AT12" s="651">
        <v>0</v>
      </c>
      <c r="AU12" s="651"/>
      <c r="AX12" s="99"/>
      <c r="AY12" s="99"/>
      <c r="AZ12" s="99"/>
      <c r="BA12" s="99"/>
      <c r="BB12" s="99"/>
      <c r="BC12" s="99"/>
      <c r="BD12" s="99"/>
      <c r="BE12" s="99"/>
      <c r="BF12" s="99"/>
      <c r="BG12" s="99"/>
      <c r="BH12" s="99"/>
    </row>
    <row r="13" spans="1:60" ht="60" customHeight="1" x14ac:dyDescent="0.3">
      <c r="A13" s="663"/>
      <c r="B13" s="772"/>
      <c r="C13" s="765"/>
      <c r="D13" s="669" t="s">
        <v>262</v>
      </c>
      <c r="E13" s="779"/>
      <c r="F13" s="784"/>
      <c r="G13" s="669"/>
      <c r="H13" s="662" t="s">
        <v>325</v>
      </c>
      <c r="I13" s="781" t="s">
        <v>561</v>
      </c>
      <c r="J13" s="710">
        <v>0.15</v>
      </c>
      <c r="K13" s="644">
        <v>0</v>
      </c>
      <c r="L13" s="625">
        <v>1</v>
      </c>
      <c r="M13" s="637">
        <v>5</v>
      </c>
      <c r="N13" s="844">
        <v>0</v>
      </c>
      <c r="O13" s="318" t="s">
        <v>562</v>
      </c>
      <c r="P13" s="782"/>
      <c r="Q13" s="836" t="s">
        <v>285</v>
      </c>
      <c r="R13" s="276">
        <v>6</v>
      </c>
      <c r="S13" s="261">
        <v>0</v>
      </c>
      <c r="T13" s="163">
        <v>1</v>
      </c>
      <c r="U13" s="305">
        <v>5</v>
      </c>
      <c r="V13" s="163"/>
      <c r="W13" s="365">
        <v>0</v>
      </c>
      <c r="X13" s="218">
        <v>1</v>
      </c>
      <c r="Y13" s="159">
        <v>45505</v>
      </c>
      <c r="Z13" s="133">
        <v>45657</v>
      </c>
      <c r="AA13" s="103">
        <f t="shared" si="2"/>
        <v>152</v>
      </c>
      <c r="AB13" s="660"/>
      <c r="AC13" s="663"/>
      <c r="AD13" s="663"/>
      <c r="AE13" s="662" t="s">
        <v>354</v>
      </c>
      <c r="AF13" s="669" t="s">
        <v>358</v>
      </c>
      <c r="AG13" s="103" t="s">
        <v>333</v>
      </c>
      <c r="AH13" s="103" t="s">
        <v>509</v>
      </c>
      <c r="AI13" s="146">
        <v>114563930</v>
      </c>
      <c r="AJ13" s="103" t="s">
        <v>77</v>
      </c>
      <c r="AK13" s="103" t="s">
        <v>62</v>
      </c>
      <c r="AL13" s="133">
        <v>45505</v>
      </c>
      <c r="AM13" s="308">
        <v>233505564</v>
      </c>
      <c r="AN13" s="308">
        <v>163505564</v>
      </c>
      <c r="AO13" s="308">
        <v>0</v>
      </c>
      <c r="AP13" s="312">
        <f t="shared" si="0"/>
        <v>0</v>
      </c>
      <c r="AQ13" s="168" t="s">
        <v>660</v>
      </c>
      <c r="AR13" s="727"/>
      <c r="AS13" s="651"/>
      <c r="AT13" s="651">
        <v>0</v>
      </c>
      <c r="AU13" s="651"/>
      <c r="AX13" s="99"/>
      <c r="AY13" s="99"/>
      <c r="AZ13" s="99"/>
      <c r="BA13" s="99"/>
      <c r="BB13" s="99"/>
      <c r="BC13" s="99"/>
      <c r="BD13" s="99"/>
      <c r="BE13" s="99"/>
      <c r="BF13" s="99"/>
      <c r="BG13" s="99"/>
      <c r="BH13" s="99"/>
    </row>
    <row r="14" spans="1:60" ht="60" customHeight="1" x14ac:dyDescent="0.3">
      <c r="A14" s="663"/>
      <c r="B14" s="772"/>
      <c r="C14" s="765"/>
      <c r="D14" s="669"/>
      <c r="E14" s="779"/>
      <c r="F14" s="784"/>
      <c r="G14" s="669"/>
      <c r="H14" s="663"/>
      <c r="I14" s="782"/>
      <c r="J14" s="711"/>
      <c r="K14" s="645"/>
      <c r="L14" s="626"/>
      <c r="M14" s="638"/>
      <c r="N14" s="845"/>
      <c r="O14" s="318" t="s">
        <v>563</v>
      </c>
      <c r="P14" s="782"/>
      <c r="Q14" s="836"/>
      <c r="R14" s="276">
        <v>34</v>
      </c>
      <c r="S14" s="261">
        <v>21</v>
      </c>
      <c r="T14" s="163">
        <v>1.5</v>
      </c>
      <c r="U14" s="305">
        <v>11.5</v>
      </c>
      <c r="V14" s="163"/>
      <c r="W14" s="365">
        <v>0</v>
      </c>
      <c r="X14" s="218">
        <f t="shared" si="1"/>
        <v>1</v>
      </c>
      <c r="Y14" s="159">
        <v>45505</v>
      </c>
      <c r="Z14" s="133">
        <v>45657</v>
      </c>
      <c r="AA14" s="103">
        <f t="shared" si="2"/>
        <v>152</v>
      </c>
      <c r="AB14" s="660"/>
      <c r="AC14" s="663"/>
      <c r="AD14" s="663"/>
      <c r="AE14" s="664"/>
      <c r="AF14" s="669"/>
      <c r="AG14" s="103" t="s">
        <v>333</v>
      </c>
      <c r="AH14" s="103" t="s">
        <v>508</v>
      </c>
      <c r="AI14" s="146">
        <v>190939884</v>
      </c>
      <c r="AJ14" s="103" t="s">
        <v>77</v>
      </c>
      <c r="AK14" s="103" t="s">
        <v>62</v>
      </c>
      <c r="AL14" s="133">
        <v>45505</v>
      </c>
      <c r="AM14" s="308">
        <v>55662620</v>
      </c>
      <c r="AN14" s="308">
        <v>53885973</v>
      </c>
      <c r="AO14" s="308">
        <v>0</v>
      </c>
      <c r="AP14" s="312">
        <f t="shared" si="0"/>
        <v>0</v>
      </c>
      <c r="AQ14" s="127" t="s">
        <v>340</v>
      </c>
      <c r="AR14" s="728"/>
      <c r="AS14" s="651"/>
      <c r="AT14" s="651">
        <v>0</v>
      </c>
      <c r="AU14" s="651"/>
      <c r="AX14" s="99"/>
      <c r="AY14" s="99"/>
      <c r="AZ14" s="99"/>
      <c r="BA14" s="99"/>
      <c r="BB14" s="99"/>
      <c r="BC14" s="99"/>
      <c r="BD14" s="99"/>
      <c r="BE14" s="99"/>
      <c r="BF14" s="99"/>
      <c r="BG14" s="99"/>
      <c r="BH14" s="99"/>
    </row>
    <row r="15" spans="1:60" ht="60" customHeight="1" x14ac:dyDescent="0.3">
      <c r="A15" s="663"/>
      <c r="B15" s="772"/>
      <c r="C15" s="765"/>
      <c r="D15" s="669"/>
      <c r="E15" s="779"/>
      <c r="F15" s="784"/>
      <c r="G15" s="669"/>
      <c r="H15" s="663"/>
      <c r="I15" s="782"/>
      <c r="J15" s="711"/>
      <c r="K15" s="645"/>
      <c r="L15" s="626"/>
      <c r="M15" s="638"/>
      <c r="N15" s="845"/>
      <c r="O15" s="318" t="s">
        <v>564</v>
      </c>
      <c r="P15" s="782"/>
      <c r="Q15" s="836"/>
      <c r="R15" s="276">
        <v>34</v>
      </c>
      <c r="S15" s="261">
        <v>21</v>
      </c>
      <c r="T15" s="163">
        <v>1.5</v>
      </c>
      <c r="U15" s="305">
        <v>11.5</v>
      </c>
      <c r="V15" s="163"/>
      <c r="W15" s="365">
        <v>0</v>
      </c>
      <c r="X15" s="218">
        <f t="shared" si="1"/>
        <v>1</v>
      </c>
      <c r="Y15" s="159">
        <v>45505</v>
      </c>
      <c r="Z15" s="133">
        <v>45657</v>
      </c>
      <c r="AA15" s="103">
        <f t="shared" si="2"/>
        <v>152</v>
      </c>
      <c r="AB15" s="660"/>
      <c r="AC15" s="663"/>
      <c r="AD15" s="663"/>
      <c r="AE15" s="662" t="s">
        <v>353</v>
      </c>
      <c r="AF15" s="662" t="s">
        <v>359</v>
      </c>
      <c r="AG15" s="103" t="s">
        <v>333</v>
      </c>
      <c r="AH15" s="103" t="s">
        <v>508</v>
      </c>
      <c r="AI15" s="146">
        <v>76375953</v>
      </c>
      <c r="AJ15" s="103" t="s">
        <v>77</v>
      </c>
      <c r="AK15" s="103" t="s">
        <v>54</v>
      </c>
      <c r="AL15" s="133">
        <v>45505</v>
      </c>
      <c r="AM15" s="308">
        <v>0</v>
      </c>
      <c r="AN15" s="308">
        <v>1139430465</v>
      </c>
      <c r="AO15" s="308">
        <v>788221281</v>
      </c>
      <c r="AP15" s="312">
        <f t="shared" si="0"/>
        <v>0.69176777803637191</v>
      </c>
      <c r="AQ15" s="299" t="s">
        <v>652</v>
      </c>
      <c r="AR15" s="728"/>
      <c r="AS15" s="651"/>
      <c r="AT15" s="651">
        <v>0</v>
      </c>
      <c r="AU15" s="651"/>
      <c r="AX15" s="99"/>
      <c r="AY15" s="99"/>
      <c r="AZ15" s="99"/>
      <c r="BA15" s="99"/>
      <c r="BB15" s="99"/>
      <c r="BC15" s="99"/>
      <c r="BD15" s="99"/>
      <c r="BE15" s="99"/>
      <c r="BF15" s="99"/>
      <c r="BG15" s="99"/>
      <c r="BH15" s="99"/>
    </row>
    <row r="16" spans="1:60" ht="60" customHeight="1" x14ac:dyDescent="0.3">
      <c r="A16" s="664"/>
      <c r="B16" s="773"/>
      <c r="C16" s="766"/>
      <c r="D16" s="669"/>
      <c r="E16" s="779"/>
      <c r="F16" s="784"/>
      <c r="G16" s="669"/>
      <c r="H16" s="664"/>
      <c r="I16" s="783"/>
      <c r="J16" s="712"/>
      <c r="K16" s="646"/>
      <c r="L16" s="627"/>
      <c r="M16" s="639"/>
      <c r="N16" s="846"/>
      <c r="O16" s="318" t="s">
        <v>565</v>
      </c>
      <c r="P16" s="783"/>
      <c r="Q16" s="836"/>
      <c r="R16" s="276">
        <v>1</v>
      </c>
      <c r="S16" s="261">
        <v>0</v>
      </c>
      <c r="T16" s="163">
        <v>0</v>
      </c>
      <c r="U16" s="305">
        <v>0</v>
      </c>
      <c r="V16" s="163"/>
      <c r="W16" s="365">
        <v>0</v>
      </c>
      <c r="X16" s="218">
        <f t="shared" si="1"/>
        <v>0</v>
      </c>
      <c r="Y16" s="159">
        <v>45505</v>
      </c>
      <c r="Z16" s="133">
        <v>45657</v>
      </c>
      <c r="AA16" s="103">
        <f>_xlfn.DAYS(Z16,Y16)</f>
        <v>152</v>
      </c>
      <c r="AB16" s="660"/>
      <c r="AC16" s="663"/>
      <c r="AD16" s="663"/>
      <c r="AE16" s="664"/>
      <c r="AF16" s="663"/>
      <c r="AG16" s="103" t="s">
        <v>333</v>
      </c>
      <c r="AH16" s="103" t="s">
        <v>510</v>
      </c>
      <c r="AI16" s="146">
        <v>63646628</v>
      </c>
      <c r="AJ16" s="103" t="s">
        <v>55</v>
      </c>
      <c r="AK16" s="103" t="s">
        <v>54</v>
      </c>
      <c r="AL16" s="133">
        <v>45505</v>
      </c>
      <c r="AM16" s="308">
        <v>2858445</v>
      </c>
      <c r="AN16" s="308">
        <v>2858445</v>
      </c>
      <c r="AO16" s="308">
        <v>0</v>
      </c>
      <c r="AP16" s="312">
        <f t="shared" si="0"/>
        <v>0</v>
      </c>
      <c r="AQ16" s="299" t="s">
        <v>661</v>
      </c>
      <c r="AR16" s="728"/>
      <c r="AS16" s="651"/>
      <c r="AT16" s="651">
        <v>0</v>
      </c>
      <c r="AU16" s="651"/>
      <c r="AX16" s="99"/>
      <c r="AY16" s="99"/>
      <c r="AZ16" s="99"/>
      <c r="BA16" s="99"/>
      <c r="BB16" s="99"/>
      <c r="BC16" s="99"/>
      <c r="BD16" s="99"/>
      <c r="BE16" s="99"/>
      <c r="BF16" s="99"/>
      <c r="BG16" s="99"/>
      <c r="BH16" s="99"/>
    </row>
    <row r="17" spans="1:84" ht="60" customHeight="1" x14ac:dyDescent="0.3">
      <c r="A17" s="184"/>
      <c r="B17" s="187"/>
      <c r="C17" s="189"/>
      <c r="D17" s="42"/>
      <c r="E17" s="672" t="s">
        <v>540</v>
      </c>
      <c r="F17" s="673"/>
      <c r="G17" s="673"/>
      <c r="H17" s="673"/>
      <c r="I17" s="673"/>
      <c r="J17" s="673"/>
      <c r="K17" s="673"/>
      <c r="L17" s="673"/>
      <c r="M17" s="673"/>
      <c r="N17" s="673"/>
      <c r="O17" s="673"/>
      <c r="P17" s="673"/>
      <c r="Q17" s="673"/>
      <c r="R17" s="673"/>
      <c r="S17" s="673"/>
      <c r="T17" s="673"/>
      <c r="U17" s="673"/>
      <c r="V17" s="674"/>
      <c r="W17" s="346"/>
      <c r="X17" s="225">
        <f>AVERAGE(X9:X16)</f>
        <v>0.875</v>
      </c>
      <c r="Y17" s="159"/>
      <c r="Z17" s="133"/>
      <c r="AA17" s="103"/>
      <c r="AB17" s="660"/>
      <c r="AC17" s="663"/>
      <c r="AD17" s="663"/>
      <c r="AE17" s="184"/>
      <c r="AF17" s="663"/>
      <c r="AG17" s="103"/>
      <c r="AH17" s="103"/>
      <c r="AI17" s="146"/>
      <c r="AJ17" s="103"/>
      <c r="AK17" s="103"/>
      <c r="AL17" s="133"/>
      <c r="AM17" s="220">
        <f>SUM(AM9:AM16)</f>
        <v>1072801079</v>
      </c>
      <c r="AN17" s="220">
        <f>SUM(AN9:AN16)</f>
        <v>3740077617</v>
      </c>
      <c r="AO17" s="220">
        <f>SUM(AO9:AO16)</f>
        <v>1614671908</v>
      </c>
      <c r="AP17" s="314">
        <f t="shared" si="0"/>
        <v>0.43172149707822494</v>
      </c>
      <c r="AQ17" s="310"/>
      <c r="AR17" s="287"/>
      <c r="AS17" s="651"/>
      <c r="AT17" s="651"/>
      <c r="AU17" s="651">
        <f t="shared" ref="AU17" si="3">SUM(AU9:AU16)</f>
        <v>0</v>
      </c>
      <c r="AX17" s="99"/>
      <c r="AY17" s="99"/>
      <c r="AZ17" s="99"/>
      <c r="BA17" s="99"/>
      <c r="BB17" s="99"/>
      <c r="BC17" s="99"/>
      <c r="BD17" s="99"/>
      <c r="BE17" s="99"/>
      <c r="BF17" s="99"/>
      <c r="BG17" s="99"/>
      <c r="BH17" s="99"/>
    </row>
    <row r="18" spans="1:84" ht="60" customHeight="1" x14ac:dyDescent="0.3">
      <c r="A18" s="662" t="s">
        <v>289</v>
      </c>
      <c r="B18" s="771" t="s">
        <v>223</v>
      </c>
      <c r="C18" s="764" t="s">
        <v>519</v>
      </c>
      <c r="D18" s="42" t="s">
        <v>263</v>
      </c>
      <c r="E18" s="662" t="s">
        <v>319</v>
      </c>
      <c r="F18" s="698">
        <v>2024130010107</v>
      </c>
      <c r="G18" s="662" t="s">
        <v>320</v>
      </c>
      <c r="H18" s="774" t="s">
        <v>494</v>
      </c>
      <c r="I18" s="662" t="s">
        <v>566</v>
      </c>
      <c r="J18" s="819">
        <v>0.2</v>
      </c>
      <c r="K18" s="647">
        <v>2307</v>
      </c>
      <c r="L18" s="837">
        <f>'1. ESTRATÉGICO'!R10</f>
        <v>10960</v>
      </c>
      <c r="M18" s="822">
        <v>32233</v>
      </c>
      <c r="N18" s="847">
        <v>2485</v>
      </c>
      <c r="O18" s="97" t="s">
        <v>650</v>
      </c>
      <c r="P18" s="839"/>
      <c r="Q18" s="667" t="s">
        <v>299</v>
      </c>
      <c r="R18" s="256">
        <v>12</v>
      </c>
      <c r="S18" s="319">
        <v>5</v>
      </c>
      <c r="T18" s="320">
        <v>4</v>
      </c>
      <c r="U18" s="321">
        <v>2</v>
      </c>
      <c r="V18" s="154"/>
      <c r="W18" s="366">
        <v>1</v>
      </c>
      <c r="X18" s="219">
        <f>+(S18+T18+U18+W18)/R18</f>
        <v>1</v>
      </c>
      <c r="Y18" s="159">
        <v>45505</v>
      </c>
      <c r="Z18" s="133">
        <v>45657</v>
      </c>
      <c r="AA18" s="103">
        <f>_xlfn.DAYS(Z18,Y18)</f>
        <v>152</v>
      </c>
      <c r="AB18" s="660"/>
      <c r="AC18" s="663"/>
      <c r="AD18" s="663"/>
      <c r="AE18" s="662" t="s">
        <v>353</v>
      </c>
      <c r="AF18" s="663"/>
      <c r="AG18" s="103" t="s">
        <v>333</v>
      </c>
      <c r="AH18" s="103" t="s">
        <v>510</v>
      </c>
      <c r="AI18" s="147">
        <v>760019788.04999995</v>
      </c>
      <c r="AJ18" s="103" t="s">
        <v>55</v>
      </c>
      <c r="AK18" s="103" t="s">
        <v>54</v>
      </c>
      <c r="AL18" s="133">
        <v>45505</v>
      </c>
      <c r="AM18" s="140">
        <v>1507481087</v>
      </c>
      <c r="AN18" s="381">
        <v>400000000</v>
      </c>
      <c r="AO18" s="381">
        <v>400000000</v>
      </c>
      <c r="AP18" s="382">
        <f>AO18/AN18</f>
        <v>1</v>
      </c>
      <c r="AQ18" s="169" t="s">
        <v>662</v>
      </c>
      <c r="AR18" s="724" t="s">
        <v>316</v>
      </c>
      <c r="AS18" s="651"/>
      <c r="AT18" s="651">
        <v>0</v>
      </c>
      <c r="AU18" s="651"/>
      <c r="AX18" s="99"/>
      <c r="AY18" s="99"/>
      <c r="AZ18" s="99"/>
      <c r="BA18" s="99"/>
      <c r="BB18" s="99"/>
      <c r="BC18" s="99"/>
      <c r="BD18" s="99"/>
      <c r="BE18" s="99"/>
      <c r="BF18" s="99"/>
      <c r="BG18" s="99"/>
      <c r="BH18" s="99"/>
    </row>
    <row r="19" spans="1:84" ht="60" customHeight="1" x14ac:dyDescent="0.3">
      <c r="A19" s="663"/>
      <c r="B19" s="772"/>
      <c r="C19" s="765"/>
      <c r="D19" s="663" t="s">
        <v>264</v>
      </c>
      <c r="E19" s="663"/>
      <c r="F19" s="699"/>
      <c r="G19" s="663"/>
      <c r="H19" s="775"/>
      <c r="I19" s="664"/>
      <c r="J19" s="821"/>
      <c r="K19" s="648"/>
      <c r="L19" s="838"/>
      <c r="M19" s="823"/>
      <c r="N19" s="848"/>
      <c r="O19" s="97" t="s">
        <v>567</v>
      </c>
      <c r="P19" s="840"/>
      <c r="Q19" s="667"/>
      <c r="R19" s="276">
        <v>12</v>
      </c>
      <c r="S19" s="261">
        <v>5</v>
      </c>
      <c r="T19" s="320">
        <v>4</v>
      </c>
      <c r="U19" s="305">
        <v>2</v>
      </c>
      <c r="V19" s="155"/>
      <c r="W19" s="367">
        <v>1</v>
      </c>
      <c r="X19" s="219">
        <f t="shared" ref="X19:X29" si="4">+(S19+T19+U19+W19)/R19</f>
        <v>1</v>
      </c>
      <c r="Y19" s="159">
        <v>45505</v>
      </c>
      <c r="Z19" s="133">
        <v>45657</v>
      </c>
      <c r="AA19" s="103">
        <f t="shared" ref="AA19:AA20" si="5">_xlfn.DAYS(Z19,Y19)</f>
        <v>152</v>
      </c>
      <c r="AB19" s="660"/>
      <c r="AC19" s="663"/>
      <c r="AD19" s="663"/>
      <c r="AE19" s="663"/>
      <c r="AF19" s="663"/>
      <c r="AG19" s="103" t="s">
        <v>333</v>
      </c>
      <c r="AH19" s="103" t="s">
        <v>506</v>
      </c>
      <c r="AI19" s="146">
        <v>651392121</v>
      </c>
      <c r="AJ19" s="103" t="s">
        <v>77</v>
      </c>
      <c r="AK19" s="103" t="s">
        <v>54</v>
      </c>
      <c r="AL19" s="133">
        <v>45505</v>
      </c>
      <c r="AM19" s="665">
        <v>234565436</v>
      </c>
      <c r="AN19" s="746">
        <v>445613000</v>
      </c>
      <c r="AO19" s="746">
        <v>0</v>
      </c>
      <c r="AP19" s="749">
        <f>AO19/AN19</f>
        <v>0</v>
      </c>
      <c r="AQ19" s="730" t="s">
        <v>655</v>
      </c>
      <c r="AR19" s="725"/>
      <c r="AS19" s="651"/>
      <c r="AT19" s="651">
        <v>0</v>
      </c>
      <c r="AU19" s="651"/>
      <c r="AX19" s="99"/>
      <c r="AY19" s="99"/>
      <c r="AZ19" s="99"/>
      <c r="BA19" s="99"/>
      <c r="BB19" s="99"/>
      <c r="BC19" s="99"/>
      <c r="BD19" s="99"/>
      <c r="BE19" s="99"/>
      <c r="BF19" s="99"/>
      <c r="BG19" s="99"/>
      <c r="BH19" s="99"/>
    </row>
    <row r="20" spans="1:84" ht="60" customHeight="1" x14ac:dyDescent="0.3">
      <c r="A20" s="663"/>
      <c r="B20" s="772"/>
      <c r="C20" s="765"/>
      <c r="D20" s="664"/>
      <c r="E20" s="663"/>
      <c r="F20" s="699"/>
      <c r="G20" s="663"/>
      <c r="H20" s="776"/>
      <c r="I20" s="42" t="s">
        <v>569</v>
      </c>
      <c r="J20" s="200">
        <v>0.15</v>
      </c>
      <c r="K20" s="260">
        <v>93</v>
      </c>
      <c r="L20" s="256">
        <v>92</v>
      </c>
      <c r="M20" s="300">
        <v>96</v>
      </c>
      <c r="N20" s="371">
        <v>94</v>
      </c>
      <c r="O20" s="97" t="s">
        <v>568</v>
      </c>
      <c r="P20" s="840"/>
      <c r="Q20" s="103" t="s">
        <v>298</v>
      </c>
      <c r="R20" s="256">
        <v>1</v>
      </c>
      <c r="S20" s="319">
        <v>0</v>
      </c>
      <c r="T20" s="322">
        <v>0.5</v>
      </c>
      <c r="U20" s="305">
        <v>0.4</v>
      </c>
      <c r="V20" s="155"/>
      <c r="W20" s="367">
        <v>0.1</v>
      </c>
      <c r="X20" s="219">
        <f t="shared" si="4"/>
        <v>1</v>
      </c>
      <c r="Y20" s="159">
        <v>45505</v>
      </c>
      <c r="Z20" s="133">
        <v>45657</v>
      </c>
      <c r="AA20" s="103">
        <f t="shared" si="5"/>
        <v>152</v>
      </c>
      <c r="AB20" s="660"/>
      <c r="AC20" s="663"/>
      <c r="AD20" s="663"/>
      <c r="AE20" s="664"/>
      <c r="AF20" s="664"/>
      <c r="AG20" s="103" t="s">
        <v>333</v>
      </c>
      <c r="AH20" s="103" t="s">
        <v>506</v>
      </c>
      <c r="AI20" s="146">
        <v>465280085</v>
      </c>
      <c r="AJ20" s="103" t="s">
        <v>77</v>
      </c>
      <c r="AK20" s="103" t="s">
        <v>54</v>
      </c>
      <c r="AL20" s="133">
        <v>45505</v>
      </c>
      <c r="AM20" s="729"/>
      <c r="AN20" s="747"/>
      <c r="AO20" s="747"/>
      <c r="AP20" s="750"/>
      <c r="AQ20" s="795"/>
      <c r="AR20" s="725"/>
      <c r="AS20" s="651"/>
      <c r="AT20" s="651">
        <v>0</v>
      </c>
      <c r="AU20" s="651"/>
      <c r="AX20" s="99"/>
      <c r="AY20" s="99"/>
      <c r="AZ20" s="99"/>
      <c r="BA20" s="99"/>
      <c r="BB20" s="99"/>
      <c r="BC20" s="99"/>
      <c r="BD20" s="99"/>
      <c r="BE20" s="99"/>
      <c r="BF20" s="99"/>
      <c r="BG20" s="99"/>
      <c r="BH20" s="99"/>
    </row>
    <row r="21" spans="1:84" ht="60" customHeight="1" x14ac:dyDescent="0.3">
      <c r="A21" s="663"/>
      <c r="B21" s="772"/>
      <c r="C21" s="765"/>
      <c r="D21" s="669" t="s">
        <v>266</v>
      </c>
      <c r="E21" s="663"/>
      <c r="F21" s="699"/>
      <c r="G21" s="663"/>
      <c r="H21" s="774" t="s">
        <v>321</v>
      </c>
      <c r="I21" s="669" t="s">
        <v>570</v>
      </c>
      <c r="J21" s="819">
        <v>0.1</v>
      </c>
      <c r="K21" s="647">
        <v>0</v>
      </c>
      <c r="L21" s="815">
        <v>0.2</v>
      </c>
      <c r="M21" s="809">
        <v>0</v>
      </c>
      <c r="N21" s="849">
        <v>0</v>
      </c>
      <c r="O21" s="97" t="s">
        <v>571</v>
      </c>
      <c r="P21" s="840"/>
      <c r="Q21" s="667" t="s">
        <v>300</v>
      </c>
      <c r="R21" s="276">
        <v>0.2</v>
      </c>
      <c r="S21" s="261">
        <v>0</v>
      </c>
      <c r="T21" s="163">
        <v>0.2</v>
      </c>
      <c r="U21" s="305">
        <v>0</v>
      </c>
      <c r="V21" s="155"/>
      <c r="W21" s="367">
        <v>0</v>
      </c>
      <c r="X21" s="219">
        <f t="shared" si="4"/>
        <v>1</v>
      </c>
      <c r="Y21" s="159">
        <v>45505</v>
      </c>
      <c r="Z21" s="133">
        <v>45657</v>
      </c>
      <c r="AA21" s="103">
        <f>_xlfn.DAYS(Z21,Y21)</f>
        <v>152</v>
      </c>
      <c r="AB21" s="660"/>
      <c r="AC21" s="663"/>
      <c r="AD21" s="663"/>
      <c r="AE21" s="662" t="s">
        <v>355</v>
      </c>
      <c r="AF21" s="663" t="s">
        <v>360</v>
      </c>
      <c r="AG21" s="103" t="s">
        <v>333</v>
      </c>
      <c r="AH21" s="103" t="s">
        <v>506</v>
      </c>
      <c r="AI21" s="146">
        <v>31143261</v>
      </c>
      <c r="AJ21" s="103" t="s">
        <v>77</v>
      </c>
      <c r="AK21" s="103" t="s">
        <v>54</v>
      </c>
      <c r="AL21" s="133">
        <v>45505</v>
      </c>
      <c r="AM21" s="666"/>
      <c r="AN21" s="748"/>
      <c r="AO21" s="748"/>
      <c r="AP21" s="751"/>
      <c r="AQ21" s="731"/>
      <c r="AR21" s="725"/>
      <c r="AS21" s="651"/>
      <c r="AT21" s="651">
        <v>0</v>
      </c>
      <c r="AU21" s="651"/>
      <c r="AX21" s="99"/>
      <c r="AY21" s="99"/>
      <c r="AZ21" s="99"/>
      <c r="BA21" s="99"/>
      <c r="BB21" s="99"/>
      <c r="BC21" s="99"/>
      <c r="BD21" s="99"/>
      <c r="BE21" s="99"/>
      <c r="BF21" s="99"/>
      <c r="BG21" s="99"/>
      <c r="BH21" s="99"/>
    </row>
    <row r="22" spans="1:84" ht="60" customHeight="1" x14ac:dyDescent="0.3">
      <c r="A22" s="663"/>
      <c r="B22" s="772"/>
      <c r="C22" s="765"/>
      <c r="D22" s="669"/>
      <c r="E22" s="663"/>
      <c r="F22" s="699"/>
      <c r="G22" s="663"/>
      <c r="H22" s="775"/>
      <c r="I22" s="669"/>
      <c r="J22" s="782"/>
      <c r="K22" s="649"/>
      <c r="L22" s="816"/>
      <c r="M22" s="809"/>
      <c r="N22" s="849"/>
      <c r="O22" s="97" t="s">
        <v>677</v>
      </c>
      <c r="P22" s="840"/>
      <c r="Q22" s="667"/>
      <c r="R22" s="276">
        <v>6</v>
      </c>
      <c r="S22" s="261">
        <v>0</v>
      </c>
      <c r="T22" s="163">
        <v>4</v>
      </c>
      <c r="U22" s="305">
        <v>1</v>
      </c>
      <c r="V22" s="155"/>
      <c r="W22" s="367">
        <v>1</v>
      </c>
      <c r="X22" s="219">
        <f t="shared" si="4"/>
        <v>1</v>
      </c>
      <c r="Y22" s="159">
        <v>45505</v>
      </c>
      <c r="Z22" s="133">
        <v>45657</v>
      </c>
      <c r="AA22" s="103">
        <f>_xlfn.DAYS(Z22,Y22)</f>
        <v>152</v>
      </c>
      <c r="AB22" s="660"/>
      <c r="AC22" s="663"/>
      <c r="AD22" s="663"/>
      <c r="AE22" s="663"/>
      <c r="AF22" s="663"/>
      <c r="AG22" s="103" t="s">
        <v>333</v>
      </c>
      <c r="AH22" s="103" t="s">
        <v>506</v>
      </c>
      <c r="AI22" s="146">
        <v>62286524</v>
      </c>
      <c r="AJ22" s="103" t="s">
        <v>77</v>
      </c>
      <c r="AK22" s="103" t="s">
        <v>62</v>
      </c>
      <c r="AL22" s="133">
        <v>45505</v>
      </c>
      <c r="AM22" s="665">
        <v>262748936</v>
      </c>
      <c r="AN22" s="746">
        <v>311432627</v>
      </c>
      <c r="AO22" s="746">
        <v>311432627</v>
      </c>
      <c r="AP22" s="749">
        <f>AO22/AN22</f>
        <v>1</v>
      </c>
      <c r="AQ22" s="730" t="s">
        <v>660</v>
      </c>
      <c r="AR22" s="725"/>
      <c r="AS22" s="651"/>
      <c r="AT22" s="651">
        <v>0</v>
      </c>
      <c r="AU22" s="651"/>
      <c r="AX22" s="99"/>
      <c r="AY22" s="99"/>
      <c r="AZ22" s="99"/>
      <c r="BA22" s="99"/>
      <c r="BB22" s="99"/>
      <c r="BC22" s="99"/>
      <c r="BD22" s="99"/>
      <c r="BE22" s="99"/>
      <c r="BF22" s="99"/>
      <c r="BG22" s="99"/>
      <c r="BH22" s="99"/>
    </row>
    <row r="23" spans="1:84" ht="60" customHeight="1" x14ac:dyDescent="0.3">
      <c r="A23" s="663"/>
      <c r="B23" s="772"/>
      <c r="C23" s="765"/>
      <c r="D23" s="669"/>
      <c r="E23" s="663"/>
      <c r="F23" s="699"/>
      <c r="G23" s="663"/>
      <c r="H23" s="775"/>
      <c r="I23" s="669"/>
      <c r="J23" s="783"/>
      <c r="K23" s="648"/>
      <c r="L23" s="817"/>
      <c r="M23" s="809"/>
      <c r="N23" s="849"/>
      <c r="O23" s="97" t="s">
        <v>572</v>
      </c>
      <c r="P23" s="840"/>
      <c r="Q23" s="667"/>
      <c r="R23" s="276">
        <v>6</v>
      </c>
      <c r="S23" s="261">
        <v>0</v>
      </c>
      <c r="T23" s="163">
        <v>4</v>
      </c>
      <c r="U23" s="305">
        <v>1</v>
      </c>
      <c r="V23" s="155"/>
      <c r="W23" s="367">
        <v>1</v>
      </c>
      <c r="X23" s="219">
        <f t="shared" si="4"/>
        <v>1</v>
      </c>
      <c r="Y23" s="159">
        <v>45505</v>
      </c>
      <c r="Z23" s="133">
        <v>45657</v>
      </c>
      <c r="AA23" s="103">
        <f t="shared" ref="AA23:AA27" si="6">_xlfn.DAYS(Z23,Y23)</f>
        <v>152</v>
      </c>
      <c r="AB23" s="660"/>
      <c r="AC23" s="663"/>
      <c r="AD23" s="663"/>
      <c r="AE23" s="663"/>
      <c r="AF23" s="663"/>
      <c r="AG23" s="103" t="s">
        <v>333</v>
      </c>
      <c r="AH23" s="103" t="s">
        <v>506</v>
      </c>
      <c r="AI23" s="146">
        <v>62286524</v>
      </c>
      <c r="AJ23" s="103" t="s">
        <v>77</v>
      </c>
      <c r="AK23" s="103" t="s">
        <v>62</v>
      </c>
      <c r="AL23" s="133">
        <v>45505</v>
      </c>
      <c r="AM23" s="666"/>
      <c r="AN23" s="748"/>
      <c r="AO23" s="748"/>
      <c r="AP23" s="751"/>
      <c r="AQ23" s="731"/>
      <c r="AR23" s="725"/>
      <c r="AS23" s="651"/>
      <c r="AT23" s="651">
        <v>0</v>
      </c>
      <c r="AU23" s="651"/>
      <c r="AX23" s="99"/>
      <c r="AY23" s="99"/>
      <c r="AZ23" s="99"/>
      <c r="BA23" s="99"/>
      <c r="BB23" s="99"/>
      <c r="BC23" s="99"/>
      <c r="BD23" s="99"/>
      <c r="BE23" s="99"/>
      <c r="BF23" s="99"/>
      <c r="BG23" s="99"/>
      <c r="BH23" s="99"/>
    </row>
    <row r="24" spans="1:84" ht="60" customHeight="1" x14ac:dyDescent="0.3">
      <c r="A24" s="663"/>
      <c r="B24" s="772"/>
      <c r="C24" s="765"/>
      <c r="D24" s="669" t="s">
        <v>265</v>
      </c>
      <c r="E24" s="663"/>
      <c r="F24" s="699"/>
      <c r="G24" s="663"/>
      <c r="H24" s="775"/>
      <c r="I24" s="669"/>
      <c r="J24" s="819">
        <v>0.1</v>
      </c>
      <c r="K24" s="647">
        <v>0</v>
      </c>
      <c r="L24" s="815">
        <v>0.2</v>
      </c>
      <c r="M24" s="810">
        <v>0</v>
      </c>
      <c r="N24" s="850">
        <v>0</v>
      </c>
      <c r="O24" s="97" t="s">
        <v>573</v>
      </c>
      <c r="P24" s="840"/>
      <c r="Q24" s="667" t="s">
        <v>300</v>
      </c>
      <c r="R24" s="276">
        <v>1</v>
      </c>
      <c r="S24" s="261">
        <v>0</v>
      </c>
      <c r="T24" s="163">
        <v>0.5</v>
      </c>
      <c r="U24" s="305">
        <v>0.4</v>
      </c>
      <c r="V24" s="155"/>
      <c r="W24" s="367">
        <v>0.1</v>
      </c>
      <c r="X24" s="219">
        <f t="shared" si="4"/>
        <v>1</v>
      </c>
      <c r="Y24" s="159">
        <v>45505</v>
      </c>
      <c r="Z24" s="133">
        <v>45657</v>
      </c>
      <c r="AA24" s="103">
        <f t="shared" si="6"/>
        <v>152</v>
      </c>
      <c r="AB24" s="660"/>
      <c r="AC24" s="663"/>
      <c r="AD24" s="663"/>
      <c r="AE24" s="663"/>
      <c r="AF24" s="663"/>
      <c r="AG24" s="103" t="s">
        <v>333</v>
      </c>
      <c r="AH24" s="103" t="s">
        <v>506</v>
      </c>
      <c r="AI24" s="146">
        <v>119643450</v>
      </c>
      <c r="AJ24" s="103" t="s">
        <v>77</v>
      </c>
      <c r="AK24" s="103" t="s">
        <v>54</v>
      </c>
      <c r="AL24" s="133">
        <v>45505</v>
      </c>
      <c r="AM24" s="665">
        <v>626605512</v>
      </c>
      <c r="AN24" s="746">
        <v>626605513</v>
      </c>
      <c r="AO24" s="746">
        <v>626605513</v>
      </c>
      <c r="AP24" s="749">
        <f>AN24/AM24</f>
        <v>1.0000000015959005</v>
      </c>
      <c r="AQ24" s="740" t="s">
        <v>663</v>
      </c>
      <c r="AR24" s="725"/>
      <c r="AS24" s="651"/>
      <c r="AT24" s="651">
        <v>0</v>
      </c>
      <c r="AU24" s="651"/>
      <c r="AX24" s="99"/>
      <c r="AY24" s="99"/>
      <c r="AZ24" s="99"/>
      <c r="BA24" s="99"/>
      <c r="BB24" s="99"/>
      <c r="BC24" s="99"/>
      <c r="BD24" s="99"/>
      <c r="BE24" s="99"/>
      <c r="BF24" s="99"/>
      <c r="BG24" s="99"/>
      <c r="BH24" s="99"/>
    </row>
    <row r="25" spans="1:84" ht="60" customHeight="1" x14ac:dyDescent="0.3">
      <c r="A25" s="663"/>
      <c r="B25" s="772"/>
      <c r="C25" s="765"/>
      <c r="D25" s="669"/>
      <c r="E25" s="663"/>
      <c r="F25" s="699"/>
      <c r="G25" s="663"/>
      <c r="H25" s="775"/>
      <c r="I25" s="669"/>
      <c r="J25" s="782"/>
      <c r="K25" s="649"/>
      <c r="L25" s="816"/>
      <c r="M25" s="811"/>
      <c r="N25" s="851"/>
      <c r="O25" s="97" t="s">
        <v>574</v>
      </c>
      <c r="P25" s="840"/>
      <c r="Q25" s="667"/>
      <c r="R25" s="276">
        <v>1</v>
      </c>
      <c r="S25" s="261">
        <v>0</v>
      </c>
      <c r="T25" s="163">
        <v>0.5</v>
      </c>
      <c r="U25" s="305">
        <v>0.4</v>
      </c>
      <c r="V25" s="155"/>
      <c r="W25" s="367">
        <v>0.1</v>
      </c>
      <c r="X25" s="219">
        <f t="shared" si="4"/>
        <v>1</v>
      </c>
      <c r="Y25" s="159">
        <v>45505</v>
      </c>
      <c r="Z25" s="133">
        <v>45657</v>
      </c>
      <c r="AA25" s="103">
        <f t="shared" si="6"/>
        <v>152</v>
      </c>
      <c r="AB25" s="660"/>
      <c r="AC25" s="663"/>
      <c r="AD25" s="663"/>
      <c r="AE25" s="663"/>
      <c r="AF25" s="663"/>
      <c r="AG25" s="103" t="s">
        <v>333</v>
      </c>
      <c r="AH25" s="103" t="s">
        <v>506</v>
      </c>
      <c r="AI25" s="146">
        <v>518454952</v>
      </c>
      <c r="AJ25" s="103" t="s">
        <v>77</v>
      </c>
      <c r="AK25" s="103" t="s">
        <v>54</v>
      </c>
      <c r="AL25" s="133">
        <v>45505</v>
      </c>
      <c r="AM25" s="666"/>
      <c r="AN25" s="748"/>
      <c r="AO25" s="748"/>
      <c r="AP25" s="751"/>
      <c r="AQ25" s="741"/>
      <c r="AR25" s="725"/>
      <c r="AS25" s="651"/>
      <c r="AT25" s="651">
        <v>0</v>
      </c>
      <c r="AU25" s="651"/>
      <c r="AX25" s="99"/>
      <c r="AY25" s="99"/>
      <c r="AZ25" s="99"/>
      <c r="BA25" s="99"/>
      <c r="BB25" s="99"/>
      <c r="BC25" s="99"/>
      <c r="BD25" s="99"/>
      <c r="BE25" s="99"/>
      <c r="BF25" s="99"/>
      <c r="BG25" s="99"/>
      <c r="BH25" s="99"/>
    </row>
    <row r="26" spans="1:84" ht="60" customHeight="1" x14ac:dyDescent="0.3">
      <c r="A26" s="663"/>
      <c r="B26" s="772"/>
      <c r="C26" s="765"/>
      <c r="D26" s="669"/>
      <c r="E26" s="663"/>
      <c r="F26" s="699"/>
      <c r="G26" s="663"/>
      <c r="H26" s="775"/>
      <c r="I26" s="669"/>
      <c r="J26" s="782"/>
      <c r="K26" s="649"/>
      <c r="L26" s="816"/>
      <c r="M26" s="811"/>
      <c r="N26" s="851"/>
      <c r="O26" s="97" t="s">
        <v>575</v>
      </c>
      <c r="P26" s="840"/>
      <c r="Q26" s="667"/>
      <c r="R26" s="320">
        <v>5000</v>
      </c>
      <c r="S26" s="319">
        <v>7914</v>
      </c>
      <c r="T26" s="163">
        <v>441</v>
      </c>
      <c r="U26" s="305">
        <v>0</v>
      </c>
      <c r="V26" s="155"/>
      <c r="W26" s="367">
        <v>0</v>
      </c>
      <c r="X26" s="219">
        <v>1</v>
      </c>
      <c r="Y26" s="159">
        <v>45505</v>
      </c>
      <c r="Z26" s="133">
        <v>45657</v>
      </c>
      <c r="AA26" s="103">
        <f t="shared" si="6"/>
        <v>152</v>
      </c>
      <c r="AB26" s="660"/>
      <c r="AC26" s="663"/>
      <c r="AD26" s="663"/>
      <c r="AE26" s="663"/>
      <c r="AF26" s="663"/>
      <c r="AG26" s="103" t="s">
        <v>333</v>
      </c>
      <c r="AH26" s="103" t="s">
        <v>506</v>
      </c>
      <c r="AI26" s="146">
        <v>79762300</v>
      </c>
      <c r="AJ26" s="103" t="s">
        <v>77</v>
      </c>
      <c r="AK26" s="103" t="s">
        <v>54</v>
      </c>
      <c r="AL26" s="133">
        <v>45505</v>
      </c>
      <c r="AM26" s="665">
        <v>1186524844</v>
      </c>
      <c r="AN26" s="746">
        <v>1186524843.05</v>
      </c>
      <c r="AO26" s="746">
        <v>1106762543</v>
      </c>
      <c r="AP26" s="749">
        <f t="shared" ref="AP26" si="7">AO26/AN26</f>
        <v>0.93277654444641178</v>
      </c>
      <c r="AQ26" s="730" t="s">
        <v>661</v>
      </c>
      <c r="AR26" s="725"/>
      <c r="AS26" s="651"/>
      <c r="AT26" s="651">
        <v>0</v>
      </c>
      <c r="AU26" s="651"/>
    </row>
    <row r="27" spans="1:84" ht="60" customHeight="1" x14ac:dyDescent="0.3">
      <c r="A27" s="663"/>
      <c r="B27" s="772"/>
      <c r="C27" s="765"/>
      <c r="D27" s="669"/>
      <c r="E27" s="663"/>
      <c r="F27" s="699"/>
      <c r="G27" s="663"/>
      <c r="H27" s="776"/>
      <c r="I27" s="669"/>
      <c r="J27" s="783"/>
      <c r="K27" s="648"/>
      <c r="L27" s="817"/>
      <c r="M27" s="812"/>
      <c r="N27" s="852"/>
      <c r="O27" s="97" t="s">
        <v>576</v>
      </c>
      <c r="P27" s="840"/>
      <c r="Q27" s="668"/>
      <c r="R27" s="276">
        <v>150</v>
      </c>
      <c r="S27" s="261">
        <f>87+45</f>
        <v>132</v>
      </c>
      <c r="T27" s="163">
        <v>24</v>
      </c>
      <c r="U27" s="305">
        <v>2</v>
      </c>
      <c r="V27" s="155"/>
      <c r="W27" s="367">
        <v>2</v>
      </c>
      <c r="X27" s="219">
        <v>1</v>
      </c>
      <c r="Y27" s="159">
        <v>45505</v>
      </c>
      <c r="Z27" s="133">
        <v>45657</v>
      </c>
      <c r="AA27" s="103">
        <f t="shared" si="6"/>
        <v>152</v>
      </c>
      <c r="AB27" s="660"/>
      <c r="AC27" s="663"/>
      <c r="AD27" s="663"/>
      <c r="AE27" s="663"/>
      <c r="AF27" s="663"/>
      <c r="AG27" s="103" t="s">
        <v>333</v>
      </c>
      <c r="AH27" s="103" t="s">
        <v>506</v>
      </c>
      <c r="AI27" s="146">
        <v>79762300</v>
      </c>
      <c r="AJ27" s="103" t="s">
        <v>77</v>
      </c>
      <c r="AK27" s="103" t="s">
        <v>54</v>
      </c>
      <c r="AL27" s="133">
        <v>45505</v>
      </c>
      <c r="AM27" s="729"/>
      <c r="AN27" s="747"/>
      <c r="AO27" s="747"/>
      <c r="AP27" s="750"/>
      <c r="AQ27" s="795"/>
      <c r="AR27" s="725"/>
      <c r="AS27" s="651"/>
      <c r="AT27" s="651">
        <v>0</v>
      </c>
      <c r="AU27" s="651"/>
    </row>
    <row r="28" spans="1:84" ht="60" customHeight="1" x14ac:dyDescent="0.3">
      <c r="A28" s="663"/>
      <c r="B28" s="772"/>
      <c r="C28" s="765"/>
      <c r="D28" s="669" t="s">
        <v>267</v>
      </c>
      <c r="E28" s="663"/>
      <c r="F28" s="699"/>
      <c r="G28" s="663"/>
      <c r="H28" s="777" t="s">
        <v>322</v>
      </c>
      <c r="I28" s="663" t="s">
        <v>577</v>
      </c>
      <c r="J28" s="820">
        <v>0.2</v>
      </c>
      <c r="K28" s="650">
        <v>0</v>
      </c>
      <c r="L28" s="835">
        <v>9</v>
      </c>
      <c r="M28" s="834">
        <v>0</v>
      </c>
      <c r="N28" s="853">
        <v>0</v>
      </c>
      <c r="O28" s="97" t="s">
        <v>578</v>
      </c>
      <c r="P28" s="840"/>
      <c r="Q28" s="667" t="s">
        <v>301</v>
      </c>
      <c r="R28" s="276">
        <v>1</v>
      </c>
      <c r="S28" s="261">
        <v>0</v>
      </c>
      <c r="T28" s="163">
        <v>0</v>
      </c>
      <c r="U28" s="305">
        <v>1</v>
      </c>
      <c r="V28" s="155"/>
      <c r="W28" s="367">
        <v>0</v>
      </c>
      <c r="X28" s="219">
        <f t="shared" si="4"/>
        <v>1</v>
      </c>
      <c r="Y28" s="159">
        <v>45505</v>
      </c>
      <c r="Z28" s="133">
        <v>45657</v>
      </c>
      <c r="AA28" s="103">
        <f>_xlfn.DAYS(Z28,Y28)</f>
        <v>152</v>
      </c>
      <c r="AB28" s="660"/>
      <c r="AC28" s="663"/>
      <c r="AD28" s="663"/>
      <c r="AE28" s="663"/>
      <c r="AF28" s="663"/>
      <c r="AG28" s="103" t="s">
        <v>333</v>
      </c>
      <c r="AH28" s="103" t="s">
        <v>506</v>
      </c>
      <c r="AI28" s="146">
        <v>31143261</v>
      </c>
      <c r="AJ28" s="103" t="s">
        <v>77</v>
      </c>
      <c r="AK28" s="103" t="s">
        <v>54</v>
      </c>
      <c r="AL28" s="133">
        <v>45505</v>
      </c>
      <c r="AM28" s="729"/>
      <c r="AN28" s="747"/>
      <c r="AO28" s="747"/>
      <c r="AP28" s="750"/>
      <c r="AQ28" s="795"/>
      <c r="AR28" s="725"/>
      <c r="AS28" s="651"/>
      <c r="AT28" s="651">
        <v>0</v>
      </c>
      <c r="AU28" s="651"/>
    </row>
    <row r="29" spans="1:84" ht="60" customHeight="1" x14ac:dyDescent="0.3">
      <c r="A29" s="664"/>
      <c r="B29" s="773"/>
      <c r="C29" s="766"/>
      <c r="D29" s="669"/>
      <c r="E29" s="664"/>
      <c r="F29" s="700"/>
      <c r="G29" s="664"/>
      <c r="H29" s="778"/>
      <c r="I29" s="664"/>
      <c r="J29" s="780"/>
      <c r="K29" s="650"/>
      <c r="L29" s="835"/>
      <c r="M29" s="834"/>
      <c r="N29" s="853"/>
      <c r="O29" s="97" t="s">
        <v>579</v>
      </c>
      <c r="P29" s="841"/>
      <c r="Q29" s="667"/>
      <c r="R29" s="276">
        <v>6</v>
      </c>
      <c r="S29" s="261">
        <v>0</v>
      </c>
      <c r="T29" s="163">
        <v>4</v>
      </c>
      <c r="U29" s="305">
        <v>1</v>
      </c>
      <c r="V29" s="155"/>
      <c r="W29" s="367">
        <v>1</v>
      </c>
      <c r="X29" s="219">
        <f t="shared" si="4"/>
        <v>1</v>
      </c>
      <c r="Y29" s="159">
        <v>45505</v>
      </c>
      <c r="Z29" s="133">
        <v>45657</v>
      </c>
      <c r="AA29" s="103">
        <f>_xlfn.DAYS(Z29,Y29)</f>
        <v>152</v>
      </c>
      <c r="AB29" s="661"/>
      <c r="AC29" s="664"/>
      <c r="AD29" s="664"/>
      <c r="AE29" s="664"/>
      <c r="AF29" s="664"/>
      <c r="AG29" s="103" t="s">
        <v>333</v>
      </c>
      <c r="AH29" s="103" t="s">
        <v>506</v>
      </c>
      <c r="AI29" s="146">
        <v>109001417</v>
      </c>
      <c r="AJ29" s="103" t="s">
        <v>77</v>
      </c>
      <c r="AK29" s="103" t="s">
        <v>54</v>
      </c>
      <c r="AL29" s="133">
        <v>45505</v>
      </c>
      <c r="AM29" s="666"/>
      <c r="AN29" s="748"/>
      <c r="AO29" s="748"/>
      <c r="AP29" s="751"/>
      <c r="AQ29" s="739"/>
      <c r="AR29" s="726"/>
      <c r="AS29" s="651"/>
      <c r="AT29" s="651">
        <v>0</v>
      </c>
      <c r="AU29" s="651"/>
    </row>
    <row r="30" spans="1:84" ht="60" customHeight="1" x14ac:dyDescent="0.3">
      <c r="A30" s="184"/>
      <c r="B30" s="188"/>
      <c r="C30" s="190"/>
      <c r="D30" s="221"/>
      <c r="E30" s="672" t="s">
        <v>541</v>
      </c>
      <c r="F30" s="673"/>
      <c r="G30" s="673"/>
      <c r="H30" s="673"/>
      <c r="I30" s="673"/>
      <c r="J30" s="673"/>
      <c r="K30" s="673"/>
      <c r="L30" s="673"/>
      <c r="M30" s="673"/>
      <c r="N30" s="673"/>
      <c r="O30" s="673"/>
      <c r="P30" s="673"/>
      <c r="Q30" s="673"/>
      <c r="R30" s="673"/>
      <c r="S30" s="673"/>
      <c r="T30" s="673"/>
      <c r="U30" s="673"/>
      <c r="V30" s="674"/>
      <c r="W30" s="346"/>
      <c r="X30" s="225">
        <f>AVERAGE(X18:X29)</f>
        <v>1</v>
      </c>
      <c r="Y30" s="222"/>
      <c r="Z30" s="222"/>
      <c r="AA30" s="223"/>
      <c r="AB30" s="139"/>
      <c r="AC30" s="185"/>
      <c r="AD30" s="185"/>
      <c r="AE30" s="185"/>
      <c r="AF30" s="224"/>
      <c r="AG30" s="103"/>
      <c r="AH30" s="103"/>
      <c r="AI30" s="146"/>
      <c r="AJ30" s="103"/>
      <c r="AK30" s="103"/>
      <c r="AL30" s="133"/>
      <c r="AM30" s="226">
        <f>SUM(AM18:AM29)</f>
        <v>3817925815</v>
      </c>
      <c r="AN30" s="226">
        <f>SUM(AN18:AN29)</f>
        <v>2970175983.0500002</v>
      </c>
      <c r="AO30" s="226">
        <f>SUM(AO18:AO29)</f>
        <v>2444800683</v>
      </c>
      <c r="AP30" s="313">
        <f>AO30/AN30</f>
        <v>0.82311644055834521</v>
      </c>
      <c r="AQ30" s="192"/>
      <c r="AR30" s="288"/>
      <c r="AS30" s="293">
        <f>SUM(AS6:AS29)</f>
        <v>9992889078.0699997</v>
      </c>
      <c r="AT30" s="293">
        <f>SUM(AT6:AT29)</f>
        <v>5448229866</v>
      </c>
      <c r="AU30" s="383">
        <f>+AT30/AS30</f>
        <v>0.54521068165926811</v>
      </c>
    </row>
    <row r="31" spans="1:84" s="108" customFormat="1" ht="60" customHeight="1" x14ac:dyDescent="0.3">
      <c r="A31" s="104"/>
      <c r="B31" s="57"/>
      <c r="C31" s="105"/>
      <c r="D31" s="60"/>
      <c r="E31" s="57"/>
      <c r="F31" s="57"/>
      <c r="G31" s="57"/>
      <c r="H31" s="57"/>
      <c r="I31" s="57"/>
      <c r="J31" s="142"/>
      <c r="K31" s="142"/>
      <c r="L31" s="171"/>
      <c r="M31" s="142"/>
      <c r="N31" s="142"/>
      <c r="O31" s="107"/>
      <c r="P31" s="110"/>
      <c r="Q31" s="157"/>
      <c r="R31" s="162"/>
      <c r="S31" s="62"/>
      <c r="T31" s="62"/>
      <c r="U31" s="62"/>
      <c r="V31" s="62"/>
      <c r="W31" s="62"/>
      <c r="X31" s="62"/>
      <c r="Y31" s="59"/>
      <c r="Z31" s="59"/>
      <c r="AA31" s="59"/>
      <c r="AB31" s="109"/>
      <c r="AC31" s="57"/>
      <c r="AD31" s="57"/>
      <c r="AE31" s="109"/>
      <c r="AF31" s="111"/>
      <c r="AG31" s="109"/>
      <c r="AH31" s="110"/>
      <c r="AI31" s="110"/>
      <c r="AJ31" s="123"/>
      <c r="AK31" s="110"/>
      <c r="AL31" s="110"/>
      <c r="AM31" s="109"/>
      <c r="AN31" s="109"/>
      <c r="AO31" s="109"/>
      <c r="AP31" s="109"/>
      <c r="AQ31" s="112"/>
      <c r="AR31" s="289"/>
      <c r="AS31" s="113"/>
      <c r="AT31" s="113"/>
      <c r="AU31" s="113"/>
      <c r="AV31" s="98"/>
      <c r="AW31" s="98"/>
      <c r="AX31" s="98"/>
      <c r="AY31" s="98"/>
      <c r="AZ31" s="98"/>
      <c r="BA31" s="98"/>
      <c r="BB31" s="98"/>
      <c r="BC31" s="98"/>
      <c r="BD31" s="98"/>
      <c r="BE31" s="98"/>
      <c r="BF31" s="98"/>
      <c r="BG31" s="98"/>
      <c r="BH31" s="98"/>
      <c r="BI31" s="98"/>
      <c r="BJ31" s="98"/>
      <c r="BK31" s="98"/>
      <c r="BL31" s="98"/>
      <c r="BM31" s="98"/>
      <c r="BN31" s="98"/>
      <c r="BO31" s="98"/>
      <c r="BP31" s="98"/>
      <c r="BQ31" s="98"/>
      <c r="BR31" s="98"/>
      <c r="BS31" s="98"/>
      <c r="BT31" s="98"/>
      <c r="BU31" s="98"/>
      <c r="BV31" s="98"/>
      <c r="BW31" s="98"/>
      <c r="BX31" s="98"/>
      <c r="BY31" s="98"/>
      <c r="BZ31" s="98"/>
      <c r="CA31" s="98"/>
      <c r="CB31" s="98"/>
      <c r="CC31" s="98"/>
      <c r="CD31" s="98"/>
      <c r="CE31" s="98"/>
      <c r="CF31" s="98"/>
    </row>
    <row r="32" spans="1:84" s="3" customFormat="1" ht="60" customHeight="1" x14ac:dyDescent="0.3">
      <c r="A32" s="675" t="s">
        <v>290</v>
      </c>
      <c r="B32" s="761" t="s">
        <v>224</v>
      </c>
      <c r="C32" s="764" t="s">
        <v>520</v>
      </c>
      <c r="D32" s="756" t="s">
        <v>268</v>
      </c>
      <c r="E32" s="662" t="s">
        <v>315</v>
      </c>
      <c r="F32" s="698">
        <v>2024130010100</v>
      </c>
      <c r="G32" s="662" t="s">
        <v>495</v>
      </c>
      <c r="H32" s="713" t="s">
        <v>326</v>
      </c>
      <c r="I32" s="675" t="s">
        <v>580</v>
      </c>
      <c r="J32" s="807">
        <v>0.5</v>
      </c>
      <c r="K32" s="644">
        <v>120</v>
      </c>
      <c r="L32" s="813">
        <v>445</v>
      </c>
      <c r="M32" s="637">
        <v>0</v>
      </c>
      <c r="N32" s="844">
        <v>0</v>
      </c>
      <c r="O32" s="201" t="s">
        <v>581</v>
      </c>
      <c r="P32" s="156"/>
      <c r="Q32" s="667" t="s">
        <v>302</v>
      </c>
      <c r="R32" s="294">
        <v>250</v>
      </c>
      <c r="S32" s="261">
        <v>120</v>
      </c>
      <c r="T32" s="323">
        <v>445</v>
      </c>
      <c r="U32" s="305">
        <v>0</v>
      </c>
      <c r="V32" s="164"/>
      <c r="W32" s="367">
        <v>0</v>
      </c>
      <c r="X32" s="219">
        <v>1</v>
      </c>
      <c r="Y32" s="159">
        <v>45505</v>
      </c>
      <c r="Z32" s="133">
        <v>45657</v>
      </c>
      <c r="AA32" s="103">
        <f t="shared" ref="AA32:AA35" si="8">_xlfn.DAYS(Z32,Y32)</f>
        <v>152</v>
      </c>
      <c r="AB32" s="659">
        <v>46000</v>
      </c>
      <c r="AC32" s="662" t="s">
        <v>332</v>
      </c>
      <c r="AD32" s="662" t="s">
        <v>323</v>
      </c>
      <c r="AE32" s="675" t="s">
        <v>361</v>
      </c>
      <c r="AF32" s="675" t="s">
        <v>362</v>
      </c>
      <c r="AG32" s="103" t="s">
        <v>333</v>
      </c>
      <c r="AH32" s="103" t="s">
        <v>507</v>
      </c>
      <c r="AI32" s="146">
        <v>200292129</v>
      </c>
      <c r="AJ32" s="103" t="s">
        <v>77</v>
      </c>
      <c r="AK32" s="103" t="s">
        <v>54</v>
      </c>
      <c r="AL32" s="133">
        <v>45505</v>
      </c>
      <c r="AM32" s="665">
        <v>64716000</v>
      </c>
      <c r="AN32" s="732">
        <v>54000000</v>
      </c>
      <c r="AO32" s="732">
        <v>54000000</v>
      </c>
      <c r="AP32" s="617">
        <f>AO32/AN32</f>
        <v>1</v>
      </c>
      <c r="AQ32" s="737" t="s">
        <v>662</v>
      </c>
      <c r="AR32" s="725" t="s">
        <v>341</v>
      </c>
      <c r="AS32" s="652">
        <v>1516791549.77</v>
      </c>
      <c r="AT32" s="652">
        <v>1124917816</v>
      </c>
      <c r="AU32" s="654">
        <f>AT32/AS32</f>
        <v>0.74164298724539834</v>
      </c>
      <c r="AV32" s="98"/>
      <c r="AW32" s="98"/>
      <c r="AX32" s="98"/>
      <c r="AY32" s="98"/>
      <c r="AZ32" s="98"/>
      <c r="BA32" s="98"/>
      <c r="BB32" s="98"/>
      <c r="BC32" s="98"/>
      <c r="BD32" s="98"/>
      <c r="BE32" s="98"/>
      <c r="BF32" s="98"/>
      <c r="BG32" s="98"/>
      <c r="BH32" s="98"/>
      <c r="BI32" s="98"/>
      <c r="BJ32" s="98"/>
      <c r="BK32" s="98"/>
      <c r="BL32" s="98"/>
      <c r="BM32" s="98"/>
      <c r="BN32" s="98"/>
      <c r="BO32" s="98"/>
      <c r="BP32" s="98"/>
      <c r="BQ32" s="98"/>
      <c r="BR32" s="98"/>
      <c r="BS32" s="98"/>
      <c r="BT32" s="98"/>
      <c r="BU32" s="98"/>
      <c r="BV32" s="98"/>
      <c r="BW32" s="98"/>
      <c r="BX32" s="98"/>
      <c r="BY32" s="98"/>
      <c r="BZ32" s="98"/>
      <c r="CA32" s="98"/>
      <c r="CB32" s="98"/>
      <c r="CC32" s="98"/>
      <c r="CD32" s="98"/>
      <c r="CE32" s="98"/>
      <c r="CF32" s="98"/>
    </row>
    <row r="33" spans="1:84" s="3" customFormat="1" ht="60" customHeight="1" x14ac:dyDescent="0.3">
      <c r="A33" s="713"/>
      <c r="B33" s="762"/>
      <c r="C33" s="765"/>
      <c r="D33" s="757"/>
      <c r="E33" s="663"/>
      <c r="F33" s="699"/>
      <c r="G33" s="663"/>
      <c r="H33" s="713"/>
      <c r="I33" s="713"/>
      <c r="J33" s="808"/>
      <c r="K33" s="646"/>
      <c r="L33" s="814"/>
      <c r="M33" s="639"/>
      <c r="N33" s="846"/>
      <c r="O33" s="201" t="s">
        <v>582</v>
      </c>
      <c r="P33" s="156"/>
      <c r="Q33" s="667"/>
      <c r="R33" s="294">
        <v>4</v>
      </c>
      <c r="S33" s="261">
        <v>1</v>
      </c>
      <c r="T33" s="323">
        <v>3</v>
      </c>
      <c r="U33" s="305">
        <v>1</v>
      </c>
      <c r="V33" s="164"/>
      <c r="W33" s="367">
        <v>0</v>
      </c>
      <c r="X33" s="219">
        <v>1</v>
      </c>
      <c r="Y33" s="159">
        <v>45505</v>
      </c>
      <c r="Z33" s="133">
        <v>45657</v>
      </c>
      <c r="AA33" s="103">
        <f t="shared" si="8"/>
        <v>152</v>
      </c>
      <c r="AB33" s="660"/>
      <c r="AC33" s="663"/>
      <c r="AD33" s="663"/>
      <c r="AE33" s="713"/>
      <c r="AF33" s="713"/>
      <c r="AG33" s="103" t="s">
        <v>333</v>
      </c>
      <c r="AH33" s="103" t="s">
        <v>507</v>
      </c>
      <c r="AI33" s="146">
        <v>20000000</v>
      </c>
      <c r="AJ33" s="103" t="s">
        <v>77</v>
      </c>
      <c r="AK33" s="103" t="s">
        <v>54</v>
      </c>
      <c r="AL33" s="133">
        <v>45505</v>
      </c>
      <c r="AM33" s="729"/>
      <c r="AN33" s="736"/>
      <c r="AO33" s="736"/>
      <c r="AP33" s="618"/>
      <c r="AQ33" s="738"/>
      <c r="AR33" s="725"/>
      <c r="AS33" s="652"/>
      <c r="AT33" s="652"/>
      <c r="AU33" s="655"/>
      <c r="AV33" s="98"/>
      <c r="AW33" s="98"/>
      <c r="AX33" s="98"/>
      <c r="AY33" s="98"/>
      <c r="AZ33" s="98"/>
      <c r="BA33" s="98"/>
      <c r="BB33" s="98"/>
      <c r="BC33" s="98"/>
      <c r="BD33" s="98"/>
      <c r="BE33" s="98"/>
      <c r="BF33" s="98"/>
      <c r="BG33" s="98"/>
      <c r="BH33" s="98"/>
      <c r="BI33" s="98"/>
      <c r="BJ33" s="98"/>
      <c r="BK33" s="98"/>
      <c r="BL33" s="98"/>
      <c r="BM33" s="98"/>
      <c r="BN33" s="98"/>
      <c r="BO33" s="98"/>
      <c r="BP33" s="98"/>
      <c r="BQ33" s="98"/>
      <c r="BR33" s="98"/>
      <c r="BS33" s="98"/>
      <c r="BT33" s="98"/>
      <c r="BU33" s="98"/>
      <c r="BV33" s="98"/>
      <c r="BW33" s="98"/>
      <c r="BX33" s="98"/>
      <c r="BY33" s="98"/>
      <c r="BZ33" s="98"/>
      <c r="CA33" s="98"/>
      <c r="CB33" s="98"/>
      <c r="CC33" s="98"/>
      <c r="CD33" s="98"/>
      <c r="CE33" s="98"/>
      <c r="CF33" s="98"/>
    </row>
    <row r="34" spans="1:84" s="3" customFormat="1" ht="60" customHeight="1" x14ac:dyDescent="0.3">
      <c r="A34" s="713"/>
      <c r="B34" s="762"/>
      <c r="C34" s="765"/>
      <c r="D34" s="767" t="s">
        <v>269</v>
      </c>
      <c r="E34" s="663"/>
      <c r="F34" s="699"/>
      <c r="G34" s="663"/>
      <c r="H34" s="713"/>
      <c r="I34" s="713"/>
      <c r="J34" s="807">
        <v>0.25</v>
      </c>
      <c r="K34" s="644">
        <v>0</v>
      </c>
      <c r="L34" s="813">
        <v>58</v>
      </c>
      <c r="M34" s="637">
        <v>0</v>
      </c>
      <c r="N34" s="854">
        <v>0</v>
      </c>
      <c r="O34" s="201" t="s">
        <v>583</v>
      </c>
      <c r="P34" s="667" t="s">
        <v>648</v>
      </c>
      <c r="Q34" s="667" t="s">
        <v>302</v>
      </c>
      <c r="R34" s="276">
        <v>25</v>
      </c>
      <c r="S34" s="261">
        <v>0</v>
      </c>
      <c r="T34" s="163">
        <v>58</v>
      </c>
      <c r="U34" s="305">
        <v>0</v>
      </c>
      <c r="V34" s="155"/>
      <c r="W34" s="367">
        <v>0</v>
      </c>
      <c r="X34" s="219">
        <v>1</v>
      </c>
      <c r="Y34" s="159">
        <v>45505</v>
      </c>
      <c r="Z34" s="133">
        <v>45657</v>
      </c>
      <c r="AA34" s="103">
        <f t="shared" si="8"/>
        <v>152</v>
      </c>
      <c r="AB34" s="660"/>
      <c r="AC34" s="663"/>
      <c r="AD34" s="663"/>
      <c r="AE34" s="713"/>
      <c r="AF34" s="713"/>
      <c r="AG34" s="103" t="s">
        <v>333</v>
      </c>
      <c r="AH34" s="103" t="s">
        <v>509</v>
      </c>
      <c r="AI34" s="146">
        <v>80000000</v>
      </c>
      <c r="AJ34" s="103" t="s">
        <v>68</v>
      </c>
      <c r="AK34" s="103" t="s">
        <v>54</v>
      </c>
      <c r="AL34" s="133">
        <v>45505</v>
      </c>
      <c r="AM34" s="666"/>
      <c r="AN34" s="733"/>
      <c r="AO34" s="733"/>
      <c r="AP34" s="619"/>
      <c r="AQ34" s="739"/>
      <c r="AR34" s="725"/>
      <c r="AS34" s="652"/>
      <c r="AT34" s="652">
        <v>0</v>
      </c>
      <c r="AU34" s="655"/>
      <c r="AV34" s="98"/>
      <c r="AW34" s="98"/>
      <c r="AX34" s="98"/>
      <c r="AY34" s="98"/>
      <c r="AZ34" s="98"/>
      <c r="BA34" s="98"/>
      <c r="BB34" s="98"/>
      <c r="BC34" s="98"/>
      <c r="BD34" s="98"/>
      <c r="BE34" s="98"/>
      <c r="BF34" s="98"/>
      <c r="BG34" s="98"/>
      <c r="BH34" s="98"/>
      <c r="BI34" s="98"/>
      <c r="BJ34" s="98"/>
      <c r="BK34" s="98"/>
      <c r="BL34" s="98"/>
      <c r="BM34" s="98"/>
      <c r="BN34" s="98"/>
      <c r="BO34" s="98"/>
      <c r="BP34" s="98"/>
      <c r="BQ34" s="98"/>
      <c r="BR34" s="98"/>
      <c r="BS34" s="98"/>
      <c r="BT34" s="98"/>
      <c r="BU34" s="98"/>
      <c r="BV34" s="98"/>
      <c r="BW34" s="98"/>
      <c r="BX34" s="98"/>
      <c r="BY34" s="98"/>
      <c r="BZ34" s="98"/>
      <c r="CA34" s="98"/>
      <c r="CB34" s="98"/>
      <c r="CC34" s="98"/>
      <c r="CD34" s="98"/>
      <c r="CE34" s="98"/>
      <c r="CF34" s="98"/>
    </row>
    <row r="35" spans="1:84" s="3" customFormat="1" ht="60" customHeight="1" x14ac:dyDescent="0.3">
      <c r="A35" s="713"/>
      <c r="B35" s="762"/>
      <c r="C35" s="765"/>
      <c r="D35" s="767"/>
      <c r="E35" s="663"/>
      <c r="F35" s="699"/>
      <c r="G35" s="663"/>
      <c r="H35" s="676"/>
      <c r="I35" s="676"/>
      <c r="J35" s="808"/>
      <c r="K35" s="646"/>
      <c r="L35" s="814"/>
      <c r="M35" s="639"/>
      <c r="N35" s="846"/>
      <c r="O35" s="201" t="s">
        <v>584</v>
      </c>
      <c r="P35" s="667"/>
      <c r="Q35" s="667"/>
      <c r="R35" s="276">
        <v>12</v>
      </c>
      <c r="S35" s="261">
        <v>5</v>
      </c>
      <c r="T35" s="163">
        <v>4</v>
      </c>
      <c r="U35" s="305">
        <v>2</v>
      </c>
      <c r="V35" s="155"/>
      <c r="W35" s="367">
        <v>1</v>
      </c>
      <c r="X35" s="219">
        <f t="shared" ref="X35:X38" si="9">+(S35+T35+U35+W35)/R35</f>
        <v>1</v>
      </c>
      <c r="Y35" s="159">
        <v>45505</v>
      </c>
      <c r="Z35" s="133">
        <v>45657</v>
      </c>
      <c r="AA35" s="103">
        <f t="shared" si="8"/>
        <v>152</v>
      </c>
      <c r="AB35" s="660"/>
      <c r="AC35" s="663"/>
      <c r="AD35" s="663"/>
      <c r="AE35" s="676"/>
      <c r="AF35" s="676"/>
      <c r="AG35" s="103" t="s">
        <v>333</v>
      </c>
      <c r="AH35" s="103" t="s">
        <v>506</v>
      </c>
      <c r="AI35" s="146">
        <v>60000000</v>
      </c>
      <c r="AJ35" s="103" t="s">
        <v>77</v>
      </c>
      <c r="AK35" s="103" t="s">
        <v>62</v>
      </c>
      <c r="AL35" s="133">
        <v>45505</v>
      </c>
      <c r="AM35" s="102">
        <v>1346916</v>
      </c>
      <c r="AN35" s="384">
        <v>1346916</v>
      </c>
      <c r="AO35" s="384">
        <v>0</v>
      </c>
      <c r="AP35" s="385">
        <f>AO35/AN35</f>
        <v>0</v>
      </c>
      <c r="AQ35" s="297" t="s">
        <v>664</v>
      </c>
      <c r="AR35" s="725"/>
      <c r="AS35" s="652"/>
      <c r="AT35" s="652">
        <v>0</v>
      </c>
      <c r="AU35" s="655"/>
      <c r="AV35" s="98"/>
      <c r="AW35" s="98"/>
      <c r="AX35" s="98"/>
      <c r="AY35" s="98"/>
      <c r="AZ35" s="98"/>
      <c r="BA35" s="98"/>
      <c r="BB35" s="98"/>
      <c r="BC35" s="98"/>
      <c r="BD35" s="98"/>
      <c r="BE35" s="98"/>
      <c r="BF35" s="98"/>
      <c r="BG35" s="98"/>
      <c r="BH35" s="98"/>
      <c r="BI35" s="98"/>
      <c r="BJ35" s="98"/>
      <c r="BK35" s="98"/>
      <c r="BL35" s="98"/>
      <c r="BM35" s="98"/>
      <c r="BN35" s="98"/>
      <c r="BO35" s="98"/>
      <c r="BP35" s="98"/>
      <c r="BQ35" s="98"/>
      <c r="BR35" s="98"/>
      <c r="BS35" s="98"/>
      <c r="BT35" s="98"/>
      <c r="BU35" s="98"/>
      <c r="BV35" s="98"/>
      <c r="BW35" s="98"/>
      <c r="BX35" s="98"/>
      <c r="BY35" s="98"/>
      <c r="BZ35" s="98"/>
      <c r="CA35" s="98"/>
      <c r="CB35" s="98"/>
      <c r="CC35" s="98"/>
      <c r="CD35" s="98"/>
      <c r="CE35" s="98"/>
      <c r="CF35" s="98"/>
    </row>
    <row r="36" spans="1:84" ht="60" customHeight="1" x14ac:dyDescent="0.3">
      <c r="A36" s="713"/>
      <c r="B36" s="762"/>
      <c r="C36" s="765"/>
      <c r="D36" s="767" t="s">
        <v>270</v>
      </c>
      <c r="E36" s="663"/>
      <c r="F36" s="699"/>
      <c r="G36" s="663"/>
      <c r="H36" s="662" t="s">
        <v>496</v>
      </c>
      <c r="I36" s="675" t="s">
        <v>585</v>
      </c>
      <c r="J36" s="684">
        <v>0.15</v>
      </c>
      <c r="K36" s="644">
        <v>0</v>
      </c>
      <c r="L36" s="634">
        <v>1</v>
      </c>
      <c r="M36" s="637">
        <v>1</v>
      </c>
      <c r="N36" s="844">
        <v>0</v>
      </c>
      <c r="O36" s="201" t="s">
        <v>586</v>
      </c>
      <c r="P36" s="153"/>
      <c r="Q36" s="669" t="s">
        <v>301</v>
      </c>
      <c r="R36" s="276">
        <v>1</v>
      </c>
      <c r="S36" s="261">
        <v>0</v>
      </c>
      <c r="T36" s="163">
        <v>1</v>
      </c>
      <c r="U36" s="305">
        <v>0</v>
      </c>
      <c r="V36" s="155"/>
      <c r="W36" s="367">
        <v>0</v>
      </c>
      <c r="X36" s="219">
        <f t="shared" si="9"/>
        <v>1</v>
      </c>
      <c r="Y36" s="159">
        <v>45505</v>
      </c>
      <c r="Z36" s="133">
        <v>45657</v>
      </c>
      <c r="AA36" s="103">
        <f>_xlfn.DAYS(Z36,Y36)</f>
        <v>152</v>
      </c>
      <c r="AB36" s="660"/>
      <c r="AC36" s="663"/>
      <c r="AD36" s="663"/>
      <c r="AE36" s="669" t="s">
        <v>363</v>
      </c>
      <c r="AF36" s="788" t="s">
        <v>364</v>
      </c>
      <c r="AG36" s="103" t="s">
        <v>511</v>
      </c>
      <c r="AH36" s="103" t="s">
        <v>64</v>
      </c>
      <c r="AI36" s="103">
        <v>0</v>
      </c>
      <c r="AJ36" s="103"/>
      <c r="AK36" s="103"/>
      <c r="AL36" s="133" t="s">
        <v>64</v>
      </c>
      <c r="AM36" s="102">
        <v>0</v>
      </c>
      <c r="AN36" s="384">
        <v>220000000</v>
      </c>
      <c r="AO36" s="102">
        <v>0</v>
      </c>
      <c r="AP36" s="315">
        <f>AO36/AN36</f>
        <v>0</v>
      </c>
      <c r="AQ36" s="298" t="s">
        <v>652</v>
      </c>
      <c r="AR36" s="725"/>
      <c r="AS36" s="652"/>
      <c r="AT36" s="652">
        <v>0</v>
      </c>
      <c r="AU36" s="655"/>
    </row>
    <row r="37" spans="1:84" ht="60" customHeight="1" x14ac:dyDescent="0.3">
      <c r="A37" s="713"/>
      <c r="B37" s="762"/>
      <c r="C37" s="765"/>
      <c r="D37" s="767"/>
      <c r="E37" s="663"/>
      <c r="F37" s="699"/>
      <c r="G37" s="663"/>
      <c r="H37" s="663"/>
      <c r="I37" s="676"/>
      <c r="J37" s="686"/>
      <c r="K37" s="646"/>
      <c r="L37" s="636"/>
      <c r="M37" s="639"/>
      <c r="N37" s="846"/>
      <c r="O37" s="201" t="s">
        <v>587</v>
      </c>
      <c r="P37" s="153"/>
      <c r="Q37" s="669"/>
      <c r="R37" s="276">
        <v>1</v>
      </c>
      <c r="S37" s="261">
        <v>0</v>
      </c>
      <c r="T37" s="163">
        <v>0</v>
      </c>
      <c r="U37" s="305">
        <v>0</v>
      </c>
      <c r="V37" s="155"/>
      <c r="W37" s="367">
        <v>0</v>
      </c>
      <c r="X37" s="219">
        <f t="shared" si="9"/>
        <v>0</v>
      </c>
      <c r="Y37" s="159">
        <v>45505</v>
      </c>
      <c r="Z37" s="133">
        <v>45657</v>
      </c>
      <c r="AA37" s="103">
        <f>_xlfn.DAYS(Z37,Y37)</f>
        <v>152</v>
      </c>
      <c r="AB37" s="660"/>
      <c r="AC37" s="663"/>
      <c r="AD37" s="663"/>
      <c r="AE37" s="670"/>
      <c r="AF37" s="789"/>
      <c r="AG37" s="103" t="s">
        <v>333</v>
      </c>
      <c r="AH37" s="103" t="s">
        <v>506</v>
      </c>
      <c r="AI37" s="146">
        <v>5000000</v>
      </c>
      <c r="AJ37" s="103" t="s">
        <v>77</v>
      </c>
      <c r="AK37" s="103" t="s">
        <v>62</v>
      </c>
      <c r="AL37" s="133">
        <v>45505</v>
      </c>
      <c r="AM37" s="102">
        <v>94017816</v>
      </c>
      <c r="AN37" s="384">
        <v>689945212</v>
      </c>
      <c r="AO37" s="384">
        <v>689945212</v>
      </c>
      <c r="AP37" s="385">
        <f>AO37/AN37</f>
        <v>1</v>
      </c>
      <c r="AQ37" s="298" t="s">
        <v>660</v>
      </c>
      <c r="AR37" s="725"/>
      <c r="AS37" s="652"/>
      <c r="AT37" s="652">
        <v>0</v>
      </c>
      <c r="AU37" s="655"/>
    </row>
    <row r="38" spans="1:84" ht="60" customHeight="1" x14ac:dyDescent="0.3">
      <c r="A38" s="713"/>
      <c r="B38" s="762"/>
      <c r="C38" s="765"/>
      <c r="D38" s="767" t="s">
        <v>271</v>
      </c>
      <c r="E38" s="663"/>
      <c r="F38" s="699"/>
      <c r="G38" s="663"/>
      <c r="H38" s="663"/>
      <c r="I38" s="781" t="s">
        <v>588</v>
      </c>
      <c r="J38" s="684">
        <v>0.1</v>
      </c>
      <c r="K38" s="644">
        <v>0</v>
      </c>
      <c r="L38" s="634">
        <v>0</v>
      </c>
      <c r="M38" s="637">
        <v>0</v>
      </c>
      <c r="N38" s="844">
        <v>0</v>
      </c>
      <c r="O38" s="201" t="s">
        <v>589</v>
      </c>
      <c r="P38" s="153"/>
      <c r="Q38" s="669" t="s">
        <v>514</v>
      </c>
      <c r="R38" s="324">
        <v>35</v>
      </c>
      <c r="S38" s="325">
        <v>0</v>
      </c>
      <c r="T38" s="326">
        <v>0</v>
      </c>
      <c r="U38" s="327">
        <v>0</v>
      </c>
      <c r="V38" s="144"/>
      <c r="W38" s="368">
        <v>0</v>
      </c>
      <c r="X38" s="219">
        <f t="shared" si="9"/>
        <v>0</v>
      </c>
      <c r="Y38" s="159">
        <v>45505</v>
      </c>
      <c r="Z38" s="133">
        <v>45657</v>
      </c>
      <c r="AA38" s="103">
        <f t="shared" ref="AA38:AA39" si="10">_xlfn.DAYS(Z38,Y38)</f>
        <v>152</v>
      </c>
      <c r="AB38" s="660"/>
      <c r="AC38" s="663"/>
      <c r="AD38" s="663"/>
      <c r="AE38" s="670"/>
      <c r="AF38" s="789"/>
      <c r="AG38" s="103" t="s">
        <v>511</v>
      </c>
      <c r="AH38" s="103" t="s">
        <v>64</v>
      </c>
      <c r="AI38" s="103">
        <v>0</v>
      </c>
      <c r="AJ38" s="103"/>
      <c r="AK38" s="103" t="s">
        <v>54</v>
      </c>
      <c r="AL38" s="133" t="s">
        <v>64</v>
      </c>
      <c r="AM38" s="665">
        <v>0</v>
      </c>
      <c r="AN38" s="732">
        <v>170526817</v>
      </c>
      <c r="AO38" s="732">
        <v>0</v>
      </c>
      <c r="AP38" s="617">
        <f>AO38/AN38</f>
        <v>0</v>
      </c>
      <c r="AQ38" s="740" t="s">
        <v>653</v>
      </c>
      <c r="AR38" s="725"/>
      <c r="AS38" s="652"/>
      <c r="AT38" s="652">
        <v>0</v>
      </c>
      <c r="AU38" s="655"/>
    </row>
    <row r="39" spans="1:84" ht="60" customHeight="1" x14ac:dyDescent="0.3">
      <c r="A39" s="676"/>
      <c r="B39" s="763"/>
      <c r="C39" s="766"/>
      <c r="D39" s="767"/>
      <c r="E39" s="664"/>
      <c r="F39" s="700"/>
      <c r="G39" s="664"/>
      <c r="H39" s="664"/>
      <c r="I39" s="783"/>
      <c r="J39" s="686"/>
      <c r="K39" s="646"/>
      <c r="L39" s="636"/>
      <c r="M39" s="639"/>
      <c r="N39" s="846"/>
      <c r="O39" s="201" t="s">
        <v>590</v>
      </c>
      <c r="P39" s="153"/>
      <c r="Q39" s="669"/>
      <c r="R39" s="324">
        <v>35</v>
      </c>
      <c r="S39" s="325">
        <v>0</v>
      </c>
      <c r="T39" s="326">
        <v>0</v>
      </c>
      <c r="U39" s="327">
        <v>0</v>
      </c>
      <c r="V39" s="144"/>
      <c r="W39" s="368">
        <v>0</v>
      </c>
      <c r="X39" s="219">
        <f>+(S39+T39+U39+W39)/R39</f>
        <v>0</v>
      </c>
      <c r="Y39" s="159">
        <v>45505</v>
      </c>
      <c r="Z39" s="133">
        <v>45657</v>
      </c>
      <c r="AA39" s="103">
        <f t="shared" si="10"/>
        <v>152</v>
      </c>
      <c r="AB39" s="661"/>
      <c r="AC39" s="664"/>
      <c r="AD39" s="664"/>
      <c r="AE39" s="670"/>
      <c r="AF39" s="789"/>
      <c r="AG39" s="103" t="s">
        <v>333</v>
      </c>
      <c r="AH39" s="103" t="s">
        <v>506</v>
      </c>
      <c r="AI39" s="146">
        <v>20000000</v>
      </c>
      <c r="AJ39" s="103" t="s">
        <v>77</v>
      </c>
      <c r="AK39" s="103" t="s">
        <v>54</v>
      </c>
      <c r="AL39" s="133">
        <v>45505</v>
      </c>
      <c r="AM39" s="666"/>
      <c r="AN39" s="733"/>
      <c r="AO39" s="733"/>
      <c r="AP39" s="619"/>
      <c r="AQ39" s="741"/>
      <c r="AR39" s="726"/>
      <c r="AS39" s="652"/>
      <c r="AT39" s="652">
        <v>0</v>
      </c>
      <c r="AU39" s="656"/>
    </row>
    <row r="40" spans="1:84" ht="60" customHeight="1" x14ac:dyDescent="0.3">
      <c r="A40" s="137"/>
      <c r="B40" s="195"/>
      <c r="C40" s="190"/>
      <c r="D40" s="49"/>
      <c r="E40" s="672" t="s">
        <v>542</v>
      </c>
      <c r="F40" s="673"/>
      <c r="G40" s="673"/>
      <c r="H40" s="673"/>
      <c r="I40" s="673"/>
      <c r="J40" s="673"/>
      <c r="K40" s="673"/>
      <c r="L40" s="673"/>
      <c r="M40" s="673"/>
      <c r="N40" s="673"/>
      <c r="O40" s="673"/>
      <c r="P40" s="673"/>
      <c r="Q40" s="673"/>
      <c r="R40" s="673"/>
      <c r="S40" s="673"/>
      <c r="T40" s="673"/>
      <c r="U40" s="673"/>
      <c r="V40" s="674"/>
      <c r="W40" s="346"/>
      <c r="X40" s="225">
        <f>AVERAGE(X32:X39)</f>
        <v>0.625</v>
      </c>
      <c r="Y40" s="159"/>
      <c r="Z40" s="133"/>
      <c r="AA40" s="103"/>
      <c r="AB40" s="139"/>
      <c r="AC40" s="185"/>
      <c r="AD40" s="185"/>
      <c r="AE40" s="103"/>
      <c r="AF40" s="186"/>
      <c r="AG40" s="103"/>
      <c r="AH40" s="103"/>
      <c r="AI40" s="146"/>
      <c r="AJ40" s="103"/>
      <c r="AK40" s="103"/>
      <c r="AL40" s="133"/>
      <c r="AM40" s="226">
        <f>SUM(AM32:AM39)</f>
        <v>160080732</v>
      </c>
      <c r="AN40" s="386">
        <f>SUM(AN32:AN39)</f>
        <v>1135818945</v>
      </c>
      <c r="AO40" s="386">
        <f>SUM(AO32:AO39)</f>
        <v>743945212</v>
      </c>
      <c r="AP40" s="387">
        <f>AO40/AN40</f>
        <v>0.65498573982669395</v>
      </c>
      <c r="AQ40" s="191"/>
      <c r="AR40" s="288"/>
      <c r="AS40" s="251">
        <f>SUM(AS32)</f>
        <v>1516791549.77</v>
      </c>
      <c r="AT40" s="251">
        <f>SUM(AT32)</f>
        <v>1124917816</v>
      </c>
      <c r="AU40" s="252">
        <f>+AT40/AS40</f>
        <v>0.74164298724539834</v>
      </c>
    </row>
    <row r="41" spans="1:84" s="108" customFormat="1" ht="60" customHeight="1" x14ac:dyDescent="0.3">
      <c r="A41" s="61"/>
      <c r="B41" s="61"/>
      <c r="C41" s="114"/>
      <c r="D41" s="62"/>
      <c r="E41" s="61"/>
      <c r="F41" s="115"/>
      <c r="G41" s="61"/>
      <c r="H41" s="61"/>
      <c r="I41" s="116"/>
      <c r="J41" s="142"/>
      <c r="K41" s="142"/>
      <c r="L41" s="171"/>
      <c r="M41" s="142"/>
      <c r="N41" s="150"/>
      <c r="O41" s="61"/>
      <c r="P41" s="110"/>
      <c r="Q41" s="157"/>
      <c r="R41" s="162"/>
      <c r="S41" s="165"/>
      <c r="T41" s="165"/>
      <c r="U41" s="165"/>
      <c r="V41" s="165"/>
      <c r="W41" s="165"/>
      <c r="X41" s="165"/>
      <c r="Y41" s="160"/>
      <c r="Z41" s="109"/>
      <c r="AA41" s="110"/>
      <c r="AB41" s="117"/>
      <c r="AC41" s="57"/>
      <c r="AD41" s="57"/>
      <c r="AE41" s="109"/>
      <c r="AF41" s="111"/>
      <c r="AG41" s="109"/>
      <c r="AH41" s="110"/>
      <c r="AI41" s="110"/>
      <c r="AJ41" s="123"/>
      <c r="AK41" s="110"/>
      <c r="AL41" s="110"/>
      <c r="AM41" s="118"/>
      <c r="AN41" s="109"/>
      <c r="AO41" s="109"/>
      <c r="AP41" s="109"/>
      <c r="AQ41" s="112"/>
      <c r="AR41" s="151"/>
      <c r="AS41" s="110"/>
      <c r="AT41" s="110"/>
      <c r="AU41" s="110"/>
    </row>
    <row r="42" spans="1:84" ht="60" customHeight="1" x14ac:dyDescent="0.3">
      <c r="A42" s="675" t="s">
        <v>290</v>
      </c>
      <c r="B42" s="768" t="s">
        <v>225</v>
      </c>
      <c r="C42" s="704" t="s">
        <v>521</v>
      </c>
      <c r="D42" s="675" t="s">
        <v>272</v>
      </c>
      <c r="E42" s="669" t="s">
        <v>316</v>
      </c>
      <c r="F42" s="784">
        <v>2024130010113</v>
      </c>
      <c r="G42" s="669" t="s">
        <v>327</v>
      </c>
      <c r="H42" s="662" t="s">
        <v>328</v>
      </c>
      <c r="I42" s="662" t="s">
        <v>591</v>
      </c>
      <c r="J42" s="710">
        <v>0.19019644256936799</v>
      </c>
      <c r="K42" s="644">
        <v>0</v>
      </c>
      <c r="L42" s="625">
        <v>30</v>
      </c>
      <c r="M42" s="829">
        <v>420</v>
      </c>
      <c r="N42" s="854">
        <v>0</v>
      </c>
      <c r="O42" s="97" t="s">
        <v>592</v>
      </c>
      <c r="P42" s="153"/>
      <c r="Q42" s="667" t="s">
        <v>304</v>
      </c>
      <c r="R42" s="328">
        <v>1</v>
      </c>
      <c r="S42" s="325">
        <v>0</v>
      </c>
      <c r="T42" s="329">
        <v>1</v>
      </c>
      <c r="U42" s="327">
        <v>0</v>
      </c>
      <c r="V42" s="158"/>
      <c r="W42" s="368">
        <v>0</v>
      </c>
      <c r="X42" s="219">
        <f>+(S42+T42+U42+W42)/R42</f>
        <v>1</v>
      </c>
      <c r="Y42" s="159">
        <v>45505</v>
      </c>
      <c r="Z42" s="133">
        <v>45657</v>
      </c>
      <c r="AA42" s="103">
        <f t="shared" ref="AA42:AA43" si="11">_xlfn.DAYS(Z42,Y42)</f>
        <v>152</v>
      </c>
      <c r="AB42" s="842">
        <v>1800</v>
      </c>
      <c r="AC42" s="662" t="s">
        <v>332</v>
      </c>
      <c r="AD42" s="662" t="s">
        <v>323</v>
      </c>
      <c r="AE42" s="669" t="s">
        <v>505</v>
      </c>
      <c r="AF42" s="788" t="s">
        <v>365</v>
      </c>
      <c r="AG42" s="103" t="s">
        <v>333</v>
      </c>
      <c r="AH42" s="103" t="s">
        <v>506</v>
      </c>
      <c r="AI42" s="146">
        <v>65000000</v>
      </c>
      <c r="AJ42" s="103" t="s">
        <v>77</v>
      </c>
      <c r="AK42" s="103" t="s">
        <v>54</v>
      </c>
      <c r="AL42" s="133">
        <v>45505</v>
      </c>
      <c r="AM42" s="665">
        <v>116250000</v>
      </c>
      <c r="AN42" s="732">
        <v>38000000</v>
      </c>
      <c r="AO42" s="732">
        <v>38000000</v>
      </c>
      <c r="AP42" s="620">
        <f>AO42/AN42</f>
        <v>1</v>
      </c>
      <c r="AQ42" s="740" t="s">
        <v>662</v>
      </c>
      <c r="AR42" s="727" t="s">
        <v>342</v>
      </c>
      <c r="AS42" s="651">
        <v>965736164</v>
      </c>
      <c r="AT42" s="651">
        <v>807129271</v>
      </c>
      <c r="AU42" s="653">
        <f>AT42/AS42</f>
        <v>0.83576581377768511</v>
      </c>
    </row>
    <row r="43" spans="1:84" ht="60" customHeight="1" x14ac:dyDescent="0.3">
      <c r="A43" s="713"/>
      <c r="B43" s="769"/>
      <c r="C43" s="705"/>
      <c r="D43" s="713"/>
      <c r="E43" s="669"/>
      <c r="F43" s="784"/>
      <c r="G43" s="669"/>
      <c r="H43" s="663"/>
      <c r="I43" s="663"/>
      <c r="J43" s="711"/>
      <c r="K43" s="645"/>
      <c r="L43" s="626"/>
      <c r="M43" s="830"/>
      <c r="N43" s="856"/>
      <c r="O43" s="97" t="s">
        <v>593</v>
      </c>
      <c r="P43" s="153"/>
      <c r="Q43" s="667"/>
      <c r="R43" s="328">
        <v>30</v>
      </c>
      <c r="S43" s="325">
        <v>0</v>
      </c>
      <c r="T43" s="329">
        <v>30</v>
      </c>
      <c r="U43" s="327">
        <v>40</v>
      </c>
      <c r="V43" s="158"/>
      <c r="W43" s="368">
        <v>0</v>
      </c>
      <c r="X43" s="219">
        <v>1</v>
      </c>
      <c r="Y43" s="159">
        <v>45505</v>
      </c>
      <c r="Z43" s="133">
        <v>45657</v>
      </c>
      <c r="AA43" s="103">
        <f t="shared" si="11"/>
        <v>152</v>
      </c>
      <c r="AB43" s="842"/>
      <c r="AC43" s="663"/>
      <c r="AD43" s="663"/>
      <c r="AE43" s="669"/>
      <c r="AF43" s="788"/>
      <c r="AG43" s="103" t="s">
        <v>333</v>
      </c>
      <c r="AH43" s="103" t="s">
        <v>510</v>
      </c>
      <c r="AI43" s="146">
        <v>60750000</v>
      </c>
      <c r="AJ43" s="103" t="s">
        <v>55</v>
      </c>
      <c r="AK43" s="103" t="s">
        <v>54</v>
      </c>
      <c r="AL43" s="133">
        <v>45505</v>
      </c>
      <c r="AM43" s="666"/>
      <c r="AN43" s="733"/>
      <c r="AO43" s="733"/>
      <c r="AP43" s="621"/>
      <c r="AQ43" s="741"/>
      <c r="AR43" s="727"/>
      <c r="AS43" s="651"/>
      <c r="AT43" s="651"/>
      <c r="AU43" s="653"/>
    </row>
    <row r="44" spans="1:84" ht="60" customHeight="1" x14ac:dyDescent="0.3">
      <c r="A44" s="713"/>
      <c r="B44" s="769"/>
      <c r="C44" s="705"/>
      <c r="D44" s="713"/>
      <c r="E44" s="669"/>
      <c r="F44" s="784"/>
      <c r="G44" s="669"/>
      <c r="H44" s="663"/>
      <c r="I44" s="663"/>
      <c r="J44" s="711"/>
      <c r="K44" s="645"/>
      <c r="L44" s="626"/>
      <c r="M44" s="830"/>
      <c r="N44" s="856"/>
      <c r="O44" s="97" t="s">
        <v>594</v>
      </c>
      <c r="P44" s="153"/>
      <c r="Q44" s="667"/>
      <c r="R44" s="328">
        <v>1</v>
      </c>
      <c r="S44" s="325">
        <v>0</v>
      </c>
      <c r="T44" s="329">
        <v>1</v>
      </c>
      <c r="U44" s="327">
        <v>0</v>
      </c>
      <c r="V44" s="158"/>
      <c r="W44" s="368">
        <v>0</v>
      </c>
      <c r="X44" s="219">
        <f t="shared" ref="X44:X48" si="12">+(S44+T44+U44+W44)/R44</f>
        <v>1</v>
      </c>
      <c r="Y44" s="159">
        <v>45505</v>
      </c>
      <c r="Z44" s="133">
        <v>45657</v>
      </c>
      <c r="AA44" s="103">
        <f t="shared" ref="AA44:AA48" si="13">_xlfn.DAYS(Z44,Y44)</f>
        <v>152</v>
      </c>
      <c r="AB44" s="842"/>
      <c r="AC44" s="663"/>
      <c r="AD44" s="663"/>
      <c r="AE44" s="669"/>
      <c r="AF44" s="788"/>
      <c r="AG44" s="103" t="s">
        <v>511</v>
      </c>
      <c r="AH44" s="103" t="s">
        <v>64</v>
      </c>
      <c r="AI44" s="103">
        <v>0</v>
      </c>
      <c r="AJ44" s="103"/>
      <c r="AK44" s="129"/>
      <c r="AL44" s="129"/>
      <c r="AM44" s="665">
        <v>158606892</v>
      </c>
      <c r="AN44" s="744">
        <v>158606893</v>
      </c>
      <c r="AO44" s="793">
        <v>0</v>
      </c>
      <c r="AP44" s="752">
        <f>AO44/AN44</f>
        <v>0</v>
      </c>
      <c r="AQ44" s="740" t="s">
        <v>659</v>
      </c>
      <c r="AR44" s="727"/>
      <c r="AS44" s="651"/>
      <c r="AT44" s="651"/>
      <c r="AU44" s="653"/>
    </row>
    <row r="45" spans="1:84" ht="60" customHeight="1" x14ac:dyDescent="0.3">
      <c r="A45" s="713"/>
      <c r="B45" s="769"/>
      <c r="C45" s="705"/>
      <c r="D45" s="676"/>
      <c r="E45" s="669"/>
      <c r="F45" s="784"/>
      <c r="G45" s="669"/>
      <c r="H45" s="664"/>
      <c r="I45" s="664"/>
      <c r="J45" s="712"/>
      <c r="K45" s="646"/>
      <c r="L45" s="627"/>
      <c r="M45" s="831"/>
      <c r="N45" s="857"/>
      <c r="O45" s="97" t="s">
        <v>595</v>
      </c>
      <c r="P45" s="153"/>
      <c r="Q45" s="667"/>
      <c r="R45" s="324">
        <v>30</v>
      </c>
      <c r="S45" s="325">
        <v>0</v>
      </c>
      <c r="T45" s="329">
        <v>30</v>
      </c>
      <c r="U45" s="330">
        <v>420</v>
      </c>
      <c r="V45" s="158"/>
      <c r="W45" s="368">
        <v>0</v>
      </c>
      <c r="X45" s="219">
        <v>1</v>
      </c>
      <c r="Y45" s="159">
        <v>45505</v>
      </c>
      <c r="Z45" s="133">
        <v>45657</v>
      </c>
      <c r="AA45" s="103">
        <f t="shared" si="13"/>
        <v>152</v>
      </c>
      <c r="AB45" s="842"/>
      <c r="AC45" s="663"/>
      <c r="AD45" s="663"/>
      <c r="AE45" s="669"/>
      <c r="AF45" s="788"/>
      <c r="AG45" s="103" t="s">
        <v>511</v>
      </c>
      <c r="AH45" s="103" t="s">
        <v>64</v>
      </c>
      <c r="AI45" s="103">
        <v>0</v>
      </c>
      <c r="AJ45" s="103"/>
      <c r="AK45" s="129"/>
      <c r="AL45" s="129"/>
      <c r="AM45" s="666"/>
      <c r="AN45" s="745"/>
      <c r="AO45" s="794"/>
      <c r="AP45" s="753"/>
      <c r="AQ45" s="741"/>
      <c r="AR45" s="727"/>
      <c r="AS45" s="651"/>
      <c r="AT45" s="651"/>
      <c r="AU45" s="653"/>
    </row>
    <row r="46" spans="1:84" ht="60" customHeight="1" x14ac:dyDescent="0.3">
      <c r="A46" s="713"/>
      <c r="B46" s="769"/>
      <c r="C46" s="705"/>
      <c r="D46" s="662" t="s">
        <v>501</v>
      </c>
      <c r="E46" s="669"/>
      <c r="F46" s="784"/>
      <c r="G46" s="669"/>
      <c r="H46" s="662" t="s">
        <v>497</v>
      </c>
      <c r="I46" s="781" t="s">
        <v>596</v>
      </c>
      <c r="J46" s="710">
        <v>0.80980355743063204</v>
      </c>
      <c r="K46" s="644">
        <v>0</v>
      </c>
      <c r="L46" s="628">
        <v>0.3</v>
      </c>
      <c r="M46" s="637">
        <v>0</v>
      </c>
      <c r="N46" s="844">
        <v>0</v>
      </c>
      <c r="O46" s="97" t="s">
        <v>597</v>
      </c>
      <c r="P46" s="153"/>
      <c r="Q46" s="669" t="s">
        <v>305</v>
      </c>
      <c r="R46" s="324">
        <v>1</v>
      </c>
      <c r="S46" s="325">
        <v>0</v>
      </c>
      <c r="T46" s="326">
        <v>1</v>
      </c>
      <c r="U46" s="327">
        <v>0</v>
      </c>
      <c r="V46" s="144"/>
      <c r="W46" s="368">
        <v>0</v>
      </c>
      <c r="X46" s="219">
        <f t="shared" si="12"/>
        <v>1</v>
      </c>
      <c r="Y46" s="159">
        <v>45505</v>
      </c>
      <c r="Z46" s="133">
        <v>45657</v>
      </c>
      <c r="AA46" s="103">
        <f t="shared" si="13"/>
        <v>152</v>
      </c>
      <c r="AB46" s="842"/>
      <c r="AC46" s="663"/>
      <c r="AD46" s="663"/>
      <c r="AE46" s="669"/>
      <c r="AF46" s="788"/>
      <c r="AG46" s="103" t="s">
        <v>333</v>
      </c>
      <c r="AH46" s="103" t="s">
        <v>510</v>
      </c>
      <c r="AI46" s="146">
        <v>65000000</v>
      </c>
      <c r="AJ46" s="103" t="s">
        <v>55</v>
      </c>
      <c r="AK46" s="103" t="s">
        <v>62</v>
      </c>
      <c r="AL46" s="133">
        <v>45505</v>
      </c>
      <c r="AM46" s="665">
        <v>457732908</v>
      </c>
      <c r="AN46" s="732">
        <v>305155272</v>
      </c>
      <c r="AO46" s="734">
        <v>305155272</v>
      </c>
      <c r="AP46" s="620">
        <f>AO46/AN46</f>
        <v>1</v>
      </c>
      <c r="AQ46" s="740" t="s">
        <v>660</v>
      </c>
      <c r="AR46" s="727"/>
      <c r="AS46" s="651"/>
      <c r="AT46" s="651"/>
      <c r="AU46" s="653"/>
    </row>
    <row r="47" spans="1:84" ht="60" customHeight="1" x14ac:dyDescent="0.3">
      <c r="A47" s="713"/>
      <c r="B47" s="769"/>
      <c r="C47" s="705"/>
      <c r="D47" s="663"/>
      <c r="E47" s="669"/>
      <c r="F47" s="784"/>
      <c r="G47" s="669"/>
      <c r="H47" s="663"/>
      <c r="I47" s="782"/>
      <c r="J47" s="711"/>
      <c r="K47" s="645"/>
      <c r="L47" s="629"/>
      <c r="M47" s="638"/>
      <c r="N47" s="845"/>
      <c r="O47" s="97" t="s">
        <v>598</v>
      </c>
      <c r="P47" s="153"/>
      <c r="Q47" s="669"/>
      <c r="R47" s="324">
        <v>1</v>
      </c>
      <c r="S47" s="325">
        <v>0</v>
      </c>
      <c r="T47" s="326">
        <v>1</v>
      </c>
      <c r="U47" s="327">
        <v>0</v>
      </c>
      <c r="V47" s="144"/>
      <c r="W47" s="368">
        <v>0</v>
      </c>
      <c r="X47" s="219">
        <f t="shared" si="12"/>
        <v>1</v>
      </c>
      <c r="Y47" s="159">
        <v>45505</v>
      </c>
      <c r="Z47" s="133">
        <v>45657</v>
      </c>
      <c r="AA47" s="103">
        <f t="shared" si="13"/>
        <v>152</v>
      </c>
      <c r="AB47" s="842"/>
      <c r="AC47" s="663"/>
      <c r="AD47" s="663"/>
      <c r="AE47" s="669"/>
      <c r="AF47" s="788"/>
      <c r="AG47" s="103" t="s">
        <v>333</v>
      </c>
      <c r="AH47" s="103" t="s">
        <v>510</v>
      </c>
      <c r="AI47" s="146">
        <v>326408528</v>
      </c>
      <c r="AJ47" s="103" t="s">
        <v>55</v>
      </c>
      <c r="AK47" s="103" t="s">
        <v>62</v>
      </c>
      <c r="AL47" s="133">
        <v>45505</v>
      </c>
      <c r="AM47" s="666"/>
      <c r="AN47" s="733"/>
      <c r="AO47" s="735"/>
      <c r="AP47" s="621"/>
      <c r="AQ47" s="741"/>
      <c r="AR47" s="727"/>
      <c r="AS47" s="651"/>
      <c r="AT47" s="651"/>
      <c r="AU47" s="653"/>
    </row>
    <row r="48" spans="1:84" ht="60" customHeight="1" x14ac:dyDescent="0.3">
      <c r="A48" s="676"/>
      <c r="B48" s="770"/>
      <c r="C48" s="706"/>
      <c r="D48" s="664"/>
      <c r="E48" s="669"/>
      <c r="F48" s="784"/>
      <c r="G48" s="669"/>
      <c r="H48" s="664"/>
      <c r="I48" s="783"/>
      <c r="J48" s="712"/>
      <c r="K48" s="646"/>
      <c r="L48" s="630"/>
      <c r="M48" s="639"/>
      <c r="N48" s="846"/>
      <c r="O48" s="97" t="s">
        <v>599</v>
      </c>
      <c r="P48" s="153"/>
      <c r="Q48" s="669"/>
      <c r="R48" s="324">
        <v>6</v>
      </c>
      <c r="S48" s="325">
        <v>0</v>
      </c>
      <c r="T48" s="326">
        <v>4</v>
      </c>
      <c r="U48" s="327">
        <v>1</v>
      </c>
      <c r="V48" s="144"/>
      <c r="W48" s="368">
        <v>1</v>
      </c>
      <c r="X48" s="219">
        <f t="shared" si="12"/>
        <v>1</v>
      </c>
      <c r="Y48" s="159">
        <v>45505</v>
      </c>
      <c r="Z48" s="133">
        <v>45657</v>
      </c>
      <c r="AA48" s="103">
        <f t="shared" si="13"/>
        <v>152</v>
      </c>
      <c r="AB48" s="843"/>
      <c r="AC48" s="664"/>
      <c r="AD48" s="664"/>
      <c r="AE48" s="670"/>
      <c r="AF48" s="789"/>
      <c r="AG48" s="103" t="s">
        <v>333</v>
      </c>
      <c r="AH48" s="103" t="s">
        <v>510</v>
      </c>
      <c r="AI48" s="146">
        <v>144000000</v>
      </c>
      <c r="AJ48" s="103" t="s">
        <v>55</v>
      </c>
      <c r="AK48" s="103" t="s">
        <v>62</v>
      </c>
      <c r="AL48" s="133">
        <v>45505</v>
      </c>
      <c r="AM48" s="102">
        <v>159396364</v>
      </c>
      <c r="AN48" s="384">
        <v>159396364</v>
      </c>
      <c r="AO48" s="384">
        <v>159396364</v>
      </c>
      <c r="AP48" s="388">
        <f>AO48/AN48</f>
        <v>1</v>
      </c>
      <c r="AQ48" s="170" t="s">
        <v>653</v>
      </c>
      <c r="AR48" s="728"/>
      <c r="AS48" s="651"/>
      <c r="AT48" s="651"/>
      <c r="AU48" s="653"/>
    </row>
    <row r="49" spans="1:47" ht="60" customHeight="1" x14ac:dyDescent="0.3">
      <c r="A49" s="137"/>
      <c r="B49" s="193"/>
      <c r="C49" s="194"/>
      <c r="D49" s="224"/>
      <c r="E49" s="672" t="s">
        <v>543</v>
      </c>
      <c r="F49" s="673"/>
      <c r="G49" s="673"/>
      <c r="H49" s="673"/>
      <c r="I49" s="673"/>
      <c r="J49" s="673"/>
      <c r="K49" s="673"/>
      <c r="L49" s="673"/>
      <c r="M49" s="673"/>
      <c r="N49" s="673"/>
      <c r="O49" s="673"/>
      <c r="P49" s="673"/>
      <c r="Q49" s="673"/>
      <c r="R49" s="673"/>
      <c r="S49" s="673"/>
      <c r="T49" s="673"/>
      <c r="U49" s="673"/>
      <c r="V49" s="674"/>
      <c r="W49" s="346"/>
      <c r="X49" s="225">
        <f>AVERAGE(X42:X48)</f>
        <v>1</v>
      </c>
      <c r="Y49" s="159"/>
      <c r="Z49" s="133"/>
      <c r="AA49" s="103"/>
      <c r="AB49" s="100"/>
      <c r="AC49" s="185"/>
      <c r="AD49" s="185"/>
      <c r="AE49" s="103"/>
      <c r="AF49" s="186"/>
      <c r="AG49" s="103"/>
      <c r="AH49" s="103"/>
      <c r="AI49" s="146"/>
      <c r="AJ49" s="103"/>
      <c r="AK49" s="103"/>
      <c r="AL49" s="133"/>
      <c r="AM49" s="226"/>
      <c r="AN49" s="226">
        <f>SUM(AN42:AN48)</f>
        <v>661158529</v>
      </c>
      <c r="AO49" s="226">
        <f>SUM(AO42:AO48)</f>
        <v>502551636</v>
      </c>
      <c r="AP49" s="313">
        <f>AO49/AN49</f>
        <v>0.76010762011965216</v>
      </c>
      <c r="AQ49" s="170"/>
      <c r="AR49" s="227"/>
      <c r="AS49" s="253">
        <f>SUM(AS42)</f>
        <v>965736164</v>
      </c>
      <c r="AT49" s="253">
        <f>SUM(AT42)</f>
        <v>807129271</v>
      </c>
      <c r="AU49" s="391">
        <f>+AT49/AS49</f>
        <v>0.83576581377768511</v>
      </c>
    </row>
    <row r="50" spans="1:47" s="108" customFormat="1" ht="60" customHeight="1" x14ac:dyDescent="0.3">
      <c r="A50" s="57"/>
      <c r="B50" s="57"/>
      <c r="C50" s="105"/>
      <c r="D50" s="111"/>
      <c r="E50" s="57"/>
      <c r="F50" s="106"/>
      <c r="G50" s="57"/>
      <c r="H50" s="120"/>
      <c r="I50" s="121"/>
      <c r="J50" s="142"/>
      <c r="K50" s="142"/>
      <c r="L50" s="171"/>
      <c r="M50" s="142"/>
      <c r="N50" s="369"/>
      <c r="O50" s="122"/>
      <c r="P50" s="110"/>
      <c r="Q50" s="157"/>
      <c r="R50" s="109"/>
      <c r="S50" s="160"/>
      <c r="T50" s="160"/>
      <c r="U50" s="160"/>
      <c r="V50" s="160"/>
      <c r="W50" s="160"/>
      <c r="X50" s="160"/>
      <c r="Y50" s="161"/>
      <c r="Z50" s="109"/>
      <c r="AA50" s="110"/>
      <c r="AB50" s="109"/>
      <c r="AC50" s="57"/>
      <c r="AD50" s="57"/>
      <c r="AE50" s="123"/>
      <c r="AF50" s="124"/>
      <c r="AG50" s="109"/>
      <c r="AH50" s="110"/>
      <c r="AI50" s="110"/>
      <c r="AJ50" s="123"/>
      <c r="AK50" s="110"/>
      <c r="AL50" s="110"/>
      <c r="AM50" s="109"/>
      <c r="AN50" s="109"/>
      <c r="AO50" s="109"/>
      <c r="AP50" s="109"/>
      <c r="AQ50" s="112"/>
      <c r="AR50" s="151"/>
      <c r="AS50" s="110"/>
      <c r="AT50" s="110"/>
      <c r="AU50" s="110"/>
    </row>
    <row r="51" spans="1:47" s="3" customFormat="1" ht="60" customHeight="1" x14ac:dyDescent="0.3">
      <c r="A51" s="675" t="s">
        <v>291</v>
      </c>
      <c r="B51" s="758" t="s">
        <v>226</v>
      </c>
      <c r="C51" s="675" t="s">
        <v>522</v>
      </c>
      <c r="D51" s="754" t="s">
        <v>274</v>
      </c>
      <c r="E51" s="662" t="s">
        <v>317</v>
      </c>
      <c r="F51" s="698">
        <v>2024130010105</v>
      </c>
      <c r="G51" s="662" t="s">
        <v>329</v>
      </c>
      <c r="H51" s="669" t="s">
        <v>330</v>
      </c>
      <c r="I51" s="669" t="s">
        <v>600</v>
      </c>
      <c r="J51" s="755">
        <v>0.35</v>
      </c>
      <c r="K51" s="687">
        <v>0.08</v>
      </c>
      <c r="L51" s="696">
        <v>0</v>
      </c>
      <c r="M51" s="640">
        <v>0</v>
      </c>
      <c r="N51" s="858">
        <v>0</v>
      </c>
      <c r="O51" s="97" t="s">
        <v>601</v>
      </c>
      <c r="P51" s="668" t="s">
        <v>647</v>
      </c>
      <c r="Q51" s="667" t="s">
        <v>300</v>
      </c>
      <c r="R51" s="328">
        <v>12</v>
      </c>
      <c r="S51" s="325">
        <v>5</v>
      </c>
      <c r="T51" s="329">
        <v>4</v>
      </c>
      <c r="U51" s="327">
        <v>2</v>
      </c>
      <c r="V51" s="158"/>
      <c r="W51" s="368">
        <v>1</v>
      </c>
      <c r="X51" s="219">
        <f>+(S51+T51+U51+W51)/R51</f>
        <v>1</v>
      </c>
      <c r="Y51" s="159">
        <v>45505</v>
      </c>
      <c r="Z51" s="133">
        <v>45657</v>
      </c>
      <c r="AA51" s="103">
        <f t="shared" ref="AA51:AA52" si="14">_xlfn.DAYS(Z51,Y51)</f>
        <v>152</v>
      </c>
      <c r="AB51" s="659">
        <v>1065570</v>
      </c>
      <c r="AC51" s="662" t="s">
        <v>332</v>
      </c>
      <c r="AD51" s="662" t="s">
        <v>323</v>
      </c>
      <c r="AE51" s="790" t="s">
        <v>366</v>
      </c>
      <c r="AF51" s="720" t="s">
        <v>369</v>
      </c>
      <c r="AG51" s="103" t="s">
        <v>333</v>
      </c>
      <c r="AH51" s="103" t="s">
        <v>506</v>
      </c>
      <c r="AI51" s="146">
        <v>137229739</v>
      </c>
      <c r="AJ51" s="103" t="s">
        <v>77</v>
      </c>
      <c r="AK51" s="103" t="s">
        <v>54</v>
      </c>
      <c r="AL51" s="133">
        <v>45505</v>
      </c>
      <c r="AM51" s="665">
        <v>347200000</v>
      </c>
      <c r="AN51" s="732">
        <v>86000000</v>
      </c>
      <c r="AO51" s="732">
        <v>86000000</v>
      </c>
      <c r="AP51" s="742">
        <f>AO51/AN51</f>
        <v>1</v>
      </c>
      <c r="AQ51" s="737" t="s">
        <v>662</v>
      </c>
      <c r="AR51" s="724" t="s">
        <v>344</v>
      </c>
      <c r="AS51" s="651">
        <v>1075480437</v>
      </c>
      <c r="AT51" s="651">
        <v>733126796</v>
      </c>
      <c r="AU51" s="653">
        <f>AT51/AS51</f>
        <v>0.68167376251400846</v>
      </c>
    </row>
    <row r="52" spans="1:47" s="3" customFormat="1" ht="60" customHeight="1" x14ac:dyDescent="0.3">
      <c r="A52" s="713"/>
      <c r="B52" s="759"/>
      <c r="C52" s="721"/>
      <c r="D52" s="754"/>
      <c r="E52" s="663"/>
      <c r="F52" s="699"/>
      <c r="G52" s="663"/>
      <c r="H52" s="669"/>
      <c r="I52" s="669"/>
      <c r="J52" s="755"/>
      <c r="K52" s="687"/>
      <c r="L52" s="696"/>
      <c r="M52" s="640"/>
      <c r="N52" s="858"/>
      <c r="O52" s="97" t="s">
        <v>602</v>
      </c>
      <c r="P52" s="679"/>
      <c r="Q52" s="667"/>
      <c r="R52" s="328">
        <v>1</v>
      </c>
      <c r="S52" s="325">
        <v>0</v>
      </c>
      <c r="T52" s="329">
        <v>0.3</v>
      </c>
      <c r="U52" s="327">
        <v>0.5</v>
      </c>
      <c r="V52" s="158"/>
      <c r="W52" s="368">
        <v>0.2</v>
      </c>
      <c r="X52" s="219">
        <f t="shared" ref="X52:X57" si="15">+(S52+T52+U52+W52)/R52</f>
        <v>1</v>
      </c>
      <c r="Y52" s="159">
        <v>45505</v>
      </c>
      <c r="Z52" s="133">
        <v>45657</v>
      </c>
      <c r="AA52" s="103">
        <f t="shared" si="14"/>
        <v>152</v>
      </c>
      <c r="AB52" s="660"/>
      <c r="AC52" s="663"/>
      <c r="AD52" s="663"/>
      <c r="AE52" s="791"/>
      <c r="AF52" s="722"/>
      <c r="AG52" s="103" t="s">
        <v>333</v>
      </c>
      <c r="AH52" s="103" t="s">
        <v>510</v>
      </c>
      <c r="AI52" s="146">
        <v>143467445</v>
      </c>
      <c r="AJ52" s="103" t="s">
        <v>55</v>
      </c>
      <c r="AK52" s="103" t="s">
        <v>54</v>
      </c>
      <c r="AL52" s="133">
        <v>45505</v>
      </c>
      <c r="AM52" s="666"/>
      <c r="AN52" s="733"/>
      <c r="AO52" s="733"/>
      <c r="AP52" s="743"/>
      <c r="AQ52" s="739"/>
      <c r="AR52" s="725"/>
      <c r="AS52" s="651"/>
      <c r="AT52" s="651"/>
      <c r="AU52" s="653"/>
    </row>
    <row r="53" spans="1:47" s="3" customFormat="1" ht="60" customHeight="1" x14ac:dyDescent="0.3">
      <c r="A53" s="713"/>
      <c r="B53" s="759"/>
      <c r="C53" s="721"/>
      <c r="D53" s="754"/>
      <c r="E53" s="663"/>
      <c r="F53" s="699"/>
      <c r="G53" s="663"/>
      <c r="H53" s="669"/>
      <c r="I53" s="669"/>
      <c r="J53" s="755"/>
      <c r="K53" s="687"/>
      <c r="L53" s="696"/>
      <c r="M53" s="640"/>
      <c r="N53" s="858"/>
      <c r="O53" s="97" t="s">
        <v>603</v>
      </c>
      <c r="P53" s="679"/>
      <c r="Q53" s="667"/>
      <c r="R53" s="328">
        <v>2</v>
      </c>
      <c r="S53" s="325">
        <v>1</v>
      </c>
      <c r="T53" s="329">
        <v>1</v>
      </c>
      <c r="U53" s="327">
        <v>0</v>
      </c>
      <c r="V53" s="158"/>
      <c r="W53" s="368">
        <v>0</v>
      </c>
      <c r="X53" s="219">
        <f t="shared" si="15"/>
        <v>1</v>
      </c>
      <c r="Y53" s="159">
        <v>45505</v>
      </c>
      <c r="Z53" s="133">
        <v>45657</v>
      </c>
      <c r="AA53" s="103">
        <f t="shared" ref="AA53:AA57" si="16">_xlfn.DAYS(Z53,Y53)</f>
        <v>152</v>
      </c>
      <c r="AB53" s="660"/>
      <c r="AC53" s="663"/>
      <c r="AD53" s="663"/>
      <c r="AE53" s="675" t="s">
        <v>367</v>
      </c>
      <c r="AF53" s="675" t="s">
        <v>370</v>
      </c>
      <c r="AG53" s="103" t="s">
        <v>333</v>
      </c>
      <c r="AH53" s="103" t="s">
        <v>506</v>
      </c>
      <c r="AI53" s="146">
        <v>62377150</v>
      </c>
      <c r="AJ53" s="103" t="s">
        <v>77</v>
      </c>
      <c r="AK53" s="103" t="s">
        <v>54</v>
      </c>
      <c r="AL53" s="133">
        <v>45505</v>
      </c>
      <c r="AM53" s="665">
        <v>322353640</v>
      </c>
      <c r="AN53" s="732">
        <v>322353640</v>
      </c>
      <c r="AO53" s="732">
        <v>0</v>
      </c>
      <c r="AP53" s="617">
        <f>AO53/AN53</f>
        <v>0</v>
      </c>
      <c r="AQ53" s="737" t="s">
        <v>659</v>
      </c>
      <c r="AR53" s="725"/>
      <c r="AS53" s="651"/>
      <c r="AT53" s="651"/>
      <c r="AU53" s="653"/>
    </row>
    <row r="54" spans="1:47" s="3" customFormat="1" ht="60" customHeight="1" x14ac:dyDescent="0.3">
      <c r="A54" s="713"/>
      <c r="B54" s="759"/>
      <c r="C54" s="721"/>
      <c r="D54" s="754"/>
      <c r="E54" s="663"/>
      <c r="F54" s="699"/>
      <c r="G54" s="663"/>
      <c r="H54" s="669"/>
      <c r="I54" s="669"/>
      <c r="J54" s="755"/>
      <c r="K54" s="687"/>
      <c r="L54" s="696"/>
      <c r="M54" s="640"/>
      <c r="N54" s="858"/>
      <c r="O54" s="97" t="s">
        <v>604</v>
      </c>
      <c r="P54" s="679"/>
      <c r="Q54" s="667"/>
      <c r="R54" s="328">
        <v>1</v>
      </c>
      <c r="S54" s="325">
        <v>0.5</v>
      </c>
      <c r="T54" s="329">
        <v>0.3</v>
      </c>
      <c r="U54" s="327">
        <v>0.1</v>
      </c>
      <c r="V54" s="158"/>
      <c r="W54" s="368">
        <v>0.1</v>
      </c>
      <c r="X54" s="219">
        <f t="shared" si="15"/>
        <v>1</v>
      </c>
      <c r="Y54" s="159">
        <v>45505</v>
      </c>
      <c r="Z54" s="133">
        <v>45657</v>
      </c>
      <c r="AA54" s="103">
        <f t="shared" si="16"/>
        <v>152</v>
      </c>
      <c r="AB54" s="660"/>
      <c r="AC54" s="663"/>
      <c r="AD54" s="663"/>
      <c r="AE54" s="713"/>
      <c r="AF54" s="713"/>
      <c r="AG54" s="103" t="s">
        <v>333</v>
      </c>
      <c r="AH54" s="103" t="s">
        <v>508</v>
      </c>
      <c r="AI54" s="146">
        <v>62377150</v>
      </c>
      <c r="AJ54" s="103" t="s">
        <v>77</v>
      </c>
      <c r="AK54" s="103" t="s">
        <v>54</v>
      </c>
      <c r="AL54" s="133">
        <v>45505</v>
      </c>
      <c r="AM54" s="729"/>
      <c r="AN54" s="736"/>
      <c r="AO54" s="736"/>
      <c r="AP54" s="618"/>
      <c r="AQ54" s="738"/>
      <c r="AR54" s="725"/>
      <c r="AS54" s="651"/>
      <c r="AT54" s="651"/>
      <c r="AU54" s="653"/>
    </row>
    <row r="55" spans="1:47" s="3" customFormat="1" ht="60" customHeight="1" x14ac:dyDescent="0.3">
      <c r="A55" s="713"/>
      <c r="B55" s="759"/>
      <c r="C55" s="721"/>
      <c r="D55" s="754" t="s">
        <v>275</v>
      </c>
      <c r="E55" s="663"/>
      <c r="F55" s="699"/>
      <c r="G55" s="663"/>
      <c r="H55" s="669" t="s">
        <v>331</v>
      </c>
      <c r="I55" s="780" t="s">
        <v>605</v>
      </c>
      <c r="J55" s="755">
        <v>0.35</v>
      </c>
      <c r="K55" s="681">
        <v>0</v>
      </c>
      <c r="L55" s="631">
        <v>7.0000000000000007E-2</v>
      </c>
      <c r="M55" s="640">
        <v>0</v>
      </c>
      <c r="N55" s="858">
        <v>0</v>
      </c>
      <c r="O55" s="97" t="s">
        <v>606</v>
      </c>
      <c r="P55" s="679"/>
      <c r="Q55" s="667" t="s">
        <v>305</v>
      </c>
      <c r="R55" s="328">
        <v>1</v>
      </c>
      <c r="S55" s="325">
        <v>0</v>
      </c>
      <c r="T55" s="329">
        <v>0.9</v>
      </c>
      <c r="U55" s="327">
        <v>0.1</v>
      </c>
      <c r="V55" s="158"/>
      <c r="W55" s="368">
        <v>0</v>
      </c>
      <c r="X55" s="219">
        <f t="shared" si="15"/>
        <v>1</v>
      </c>
      <c r="Y55" s="159">
        <v>45505</v>
      </c>
      <c r="Z55" s="133">
        <v>45657</v>
      </c>
      <c r="AA55" s="103">
        <f t="shared" si="16"/>
        <v>152</v>
      </c>
      <c r="AB55" s="660"/>
      <c r="AC55" s="663"/>
      <c r="AD55" s="663"/>
      <c r="AE55" s="676"/>
      <c r="AF55" s="676"/>
      <c r="AG55" s="103" t="s">
        <v>333</v>
      </c>
      <c r="AH55" s="103" t="s">
        <v>506</v>
      </c>
      <c r="AI55" s="146">
        <v>62377150</v>
      </c>
      <c r="AJ55" s="103" t="s">
        <v>77</v>
      </c>
      <c r="AK55" s="103" t="s">
        <v>54</v>
      </c>
      <c r="AL55" s="133">
        <v>45505</v>
      </c>
      <c r="AM55" s="666"/>
      <c r="AN55" s="733"/>
      <c r="AO55" s="733"/>
      <c r="AP55" s="619"/>
      <c r="AQ55" s="739"/>
      <c r="AR55" s="725"/>
      <c r="AS55" s="651"/>
      <c r="AT55" s="651"/>
      <c r="AU55" s="653"/>
    </row>
    <row r="56" spans="1:47" ht="60" customHeight="1" x14ac:dyDescent="0.3">
      <c r="A56" s="713"/>
      <c r="B56" s="759"/>
      <c r="C56" s="721"/>
      <c r="D56" s="754"/>
      <c r="E56" s="663"/>
      <c r="F56" s="699"/>
      <c r="G56" s="663"/>
      <c r="H56" s="669"/>
      <c r="I56" s="780"/>
      <c r="J56" s="755"/>
      <c r="K56" s="681"/>
      <c r="L56" s="631"/>
      <c r="M56" s="640"/>
      <c r="N56" s="858"/>
      <c r="O56" s="97" t="s">
        <v>607</v>
      </c>
      <c r="P56" s="679"/>
      <c r="Q56" s="667"/>
      <c r="R56" s="328">
        <v>1</v>
      </c>
      <c r="S56" s="325">
        <v>0</v>
      </c>
      <c r="T56" s="329">
        <v>0.9</v>
      </c>
      <c r="U56" s="327">
        <v>0.1</v>
      </c>
      <c r="V56" s="158"/>
      <c r="W56" s="368">
        <v>0</v>
      </c>
      <c r="X56" s="219">
        <f t="shared" si="15"/>
        <v>1</v>
      </c>
      <c r="Y56" s="159">
        <v>45505</v>
      </c>
      <c r="Z56" s="133">
        <v>45657</v>
      </c>
      <c r="AA56" s="103">
        <f t="shared" si="16"/>
        <v>152</v>
      </c>
      <c r="AB56" s="660"/>
      <c r="AC56" s="663"/>
      <c r="AD56" s="663"/>
      <c r="AE56" s="669" t="s">
        <v>368</v>
      </c>
      <c r="AF56" s="788" t="s">
        <v>513</v>
      </c>
      <c r="AG56" s="103" t="s">
        <v>333</v>
      </c>
      <c r="AH56" s="103" t="s">
        <v>506</v>
      </c>
      <c r="AI56" s="146">
        <v>93565724</v>
      </c>
      <c r="AJ56" s="103" t="s">
        <v>77</v>
      </c>
      <c r="AK56" s="103" t="s">
        <v>62</v>
      </c>
      <c r="AL56" s="133">
        <v>45505</v>
      </c>
      <c r="AM56" s="641">
        <v>312026796</v>
      </c>
      <c r="AN56" s="734">
        <v>215417868</v>
      </c>
      <c r="AO56" s="734">
        <v>215417868</v>
      </c>
      <c r="AP56" s="620">
        <f>AO56/AN56</f>
        <v>1</v>
      </c>
      <c r="AQ56" s="786" t="s">
        <v>660</v>
      </c>
      <c r="AR56" s="725"/>
      <c r="AS56" s="651"/>
      <c r="AT56" s="651"/>
      <c r="AU56" s="653"/>
    </row>
    <row r="57" spans="1:47" ht="60" customHeight="1" x14ac:dyDescent="0.3">
      <c r="A57" s="676"/>
      <c r="B57" s="760"/>
      <c r="C57" s="722"/>
      <c r="D57" s="754"/>
      <c r="E57" s="664"/>
      <c r="F57" s="700"/>
      <c r="G57" s="664"/>
      <c r="H57" s="669"/>
      <c r="I57" s="780"/>
      <c r="J57" s="755"/>
      <c r="K57" s="681"/>
      <c r="L57" s="631"/>
      <c r="M57" s="640"/>
      <c r="N57" s="858"/>
      <c r="O57" s="97" t="s">
        <v>608</v>
      </c>
      <c r="P57" s="680"/>
      <c r="Q57" s="667"/>
      <c r="R57" s="328">
        <v>1</v>
      </c>
      <c r="S57" s="325">
        <v>0</v>
      </c>
      <c r="T57" s="329">
        <v>0.9</v>
      </c>
      <c r="U57" s="327">
        <v>0.1</v>
      </c>
      <c r="V57" s="158"/>
      <c r="W57" s="368">
        <v>0</v>
      </c>
      <c r="X57" s="219">
        <f t="shared" si="15"/>
        <v>1</v>
      </c>
      <c r="Y57" s="159">
        <v>45505</v>
      </c>
      <c r="Z57" s="133">
        <v>45657</v>
      </c>
      <c r="AA57" s="103">
        <f t="shared" si="16"/>
        <v>152</v>
      </c>
      <c r="AB57" s="661"/>
      <c r="AC57" s="664"/>
      <c r="AD57" s="664"/>
      <c r="AE57" s="670"/>
      <c r="AF57" s="789"/>
      <c r="AG57" s="103" t="s">
        <v>333</v>
      </c>
      <c r="AH57" s="103" t="s">
        <v>506</v>
      </c>
      <c r="AI57" s="146">
        <v>62377150</v>
      </c>
      <c r="AJ57" s="103" t="s">
        <v>77</v>
      </c>
      <c r="AK57" s="103" t="s">
        <v>62</v>
      </c>
      <c r="AL57" s="133">
        <v>45505</v>
      </c>
      <c r="AM57" s="642"/>
      <c r="AN57" s="785"/>
      <c r="AO57" s="735"/>
      <c r="AP57" s="621"/>
      <c r="AQ57" s="787"/>
      <c r="AR57" s="726"/>
      <c r="AS57" s="651"/>
      <c r="AT57" s="651"/>
      <c r="AU57" s="653"/>
    </row>
    <row r="58" spans="1:47" ht="60" customHeight="1" x14ac:dyDescent="0.3">
      <c r="A58" s="137"/>
      <c r="B58" s="207"/>
      <c r="C58" s="135"/>
      <c r="D58" s="227"/>
      <c r="E58" s="672" t="s">
        <v>544</v>
      </c>
      <c r="F58" s="673"/>
      <c r="G58" s="673"/>
      <c r="H58" s="673"/>
      <c r="I58" s="673"/>
      <c r="J58" s="673"/>
      <c r="K58" s="673"/>
      <c r="L58" s="673"/>
      <c r="M58" s="673"/>
      <c r="N58" s="673"/>
      <c r="O58" s="673"/>
      <c r="P58" s="673"/>
      <c r="Q58" s="673"/>
      <c r="R58" s="673"/>
      <c r="S58" s="673"/>
      <c r="T58" s="673"/>
      <c r="U58" s="673"/>
      <c r="V58" s="674"/>
      <c r="W58" s="346"/>
      <c r="X58" s="225">
        <f>AVERAGE(X51:X57)</f>
        <v>1</v>
      </c>
      <c r="Y58" s="159"/>
      <c r="Z58" s="133"/>
      <c r="AA58" s="103"/>
      <c r="AB58" s="139"/>
      <c r="AC58" s="185"/>
      <c r="AD58" s="185"/>
      <c r="AE58" s="103"/>
      <c r="AF58" s="186"/>
      <c r="AG58" s="103"/>
      <c r="AH58" s="103"/>
      <c r="AI58" s="146"/>
      <c r="AJ58" s="103"/>
      <c r="AK58" s="103"/>
      <c r="AL58" s="133"/>
      <c r="AM58" s="293">
        <f>SUM(AM51:AM57)</f>
        <v>981580436</v>
      </c>
      <c r="AN58" s="293">
        <f>SUM(AN51:AN57)</f>
        <v>623771508</v>
      </c>
      <c r="AO58" s="293">
        <f>SUM(AO51:AO57)</f>
        <v>301417868</v>
      </c>
      <c r="AP58" s="317">
        <f>AO58/AN58</f>
        <v>0.48321839669534888</v>
      </c>
      <c r="AQ58" s="127"/>
      <c r="AR58" s="288"/>
      <c r="AS58" s="651"/>
      <c r="AT58" s="651"/>
      <c r="AU58" s="653"/>
    </row>
    <row r="59" spans="1:47" s="108" customFormat="1" ht="60" customHeight="1" x14ac:dyDescent="0.3">
      <c r="A59" s="57"/>
      <c r="B59" s="57"/>
      <c r="C59" s="109"/>
      <c r="D59" s="111"/>
      <c r="E59" s="57"/>
      <c r="F59" s="106"/>
      <c r="G59" s="57"/>
      <c r="H59" s="120"/>
      <c r="I59" s="121"/>
      <c r="J59" s="142"/>
      <c r="K59" s="142"/>
      <c r="L59" s="171"/>
      <c r="M59" s="142"/>
      <c r="N59" s="150"/>
      <c r="O59" s="125"/>
      <c r="P59" s="110"/>
      <c r="Q59" s="157"/>
      <c r="R59" s="109"/>
      <c r="S59" s="160"/>
      <c r="T59" s="160"/>
      <c r="U59" s="160"/>
      <c r="V59" s="160"/>
      <c r="W59" s="160"/>
      <c r="X59" s="160"/>
      <c r="Y59" s="161"/>
      <c r="Z59" s="109"/>
      <c r="AA59" s="110"/>
      <c r="AB59" s="109"/>
      <c r="AC59" s="57"/>
      <c r="AD59" s="57"/>
      <c r="AE59" s="109"/>
      <c r="AF59" s="111"/>
      <c r="AG59" s="109"/>
      <c r="AH59" s="110"/>
      <c r="AI59" s="110"/>
      <c r="AJ59" s="123"/>
      <c r="AK59" s="110"/>
      <c r="AL59" s="110"/>
      <c r="AM59" s="109"/>
      <c r="AN59" s="109"/>
      <c r="AO59" s="109"/>
      <c r="AP59" s="109"/>
      <c r="AQ59" s="112"/>
      <c r="AR59" s="151"/>
      <c r="AS59" s="651"/>
      <c r="AT59" s="651"/>
      <c r="AU59" s="653"/>
    </row>
    <row r="60" spans="1:47" ht="60" customHeight="1" x14ac:dyDescent="0.3">
      <c r="A60" s="662" t="s">
        <v>291</v>
      </c>
      <c r="B60" s="758" t="s">
        <v>226</v>
      </c>
      <c r="C60" s="675" t="s">
        <v>522</v>
      </c>
      <c r="D60" s="662" t="s">
        <v>276</v>
      </c>
      <c r="E60" s="669" t="s">
        <v>498</v>
      </c>
      <c r="F60" s="784">
        <v>2024130010111</v>
      </c>
      <c r="G60" s="669" t="s">
        <v>500</v>
      </c>
      <c r="H60" s="662" t="s">
        <v>499</v>
      </c>
      <c r="I60" s="662" t="s">
        <v>609</v>
      </c>
      <c r="J60" s="684">
        <v>0.3</v>
      </c>
      <c r="K60" s="677">
        <v>0</v>
      </c>
      <c r="L60" s="632">
        <v>0.2</v>
      </c>
      <c r="M60" s="832">
        <v>0.1</v>
      </c>
      <c r="N60" s="859">
        <v>0.2</v>
      </c>
      <c r="O60" s="97" t="s">
        <v>610</v>
      </c>
      <c r="P60" s="153"/>
      <c r="Q60" s="667" t="s">
        <v>306</v>
      </c>
      <c r="R60" s="324">
        <v>1</v>
      </c>
      <c r="S60" s="325">
        <v>0</v>
      </c>
      <c r="T60" s="326">
        <v>0.5</v>
      </c>
      <c r="U60" s="327">
        <v>0.3</v>
      </c>
      <c r="V60" s="144"/>
      <c r="W60" s="368">
        <v>0.2</v>
      </c>
      <c r="X60" s="219">
        <f>+(S60+T60+U60+W60)/R60</f>
        <v>1</v>
      </c>
      <c r="Y60" s="159">
        <v>45505</v>
      </c>
      <c r="Z60" s="133">
        <v>45657</v>
      </c>
      <c r="AA60" s="103">
        <f t="shared" ref="AA60:AA61" si="17">_xlfn.DAYS(Z60,Y60)</f>
        <v>152</v>
      </c>
      <c r="AB60" s="842">
        <v>1065570</v>
      </c>
      <c r="AC60" s="662" t="s">
        <v>332</v>
      </c>
      <c r="AD60" s="662" t="s">
        <v>323</v>
      </c>
      <c r="AE60" s="689"/>
      <c r="AF60" s="689"/>
      <c r="AG60" s="103" t="s">
        <v>511</v>
      </c>
      <c r="AH60" s="103" t="s">
        <v>64</v>
      </c>
      <c r="AI60" s="103">
        <v>0.15</v>
      </c>
      <c r="AJ60" s="141"/>
      <c r="AK60" s="103" t="s">
        <v>62</v>
      </c>
      <c r="AL60" s="129"/>
      <c r="AM60" s="665">
        <v>200000000</v>
      </c>
      <c r="AN60" s="665">
        <v>200000001</v>
      </c>
      <c r="AO60" s="641">
        <v>63500000</v>
      </c>
      <c r="AP60" s="622">
        <f>AO60/AN60</f>
        <v>0.31749999841249998</v>
      </c>
      <c r="AQ60" s="792" t="s">
        <v>340</v>
      </c>
      <c r="AR60" s="728" t="s">
        <v>339</v>
      </c>
      <c r="AS60" s="651"/>
      <c r="AT60" s="651"/>
      <c r="AU60" s="653"/>
    </row>
    <row r="61" spans="1:47" ht="60" customHeight="1" x14ac:dyDescent="0.3">
      <c r="A61" s="663"/>
      <c r="B61" s="759"/>
      <c r="C61" s="722"/>
      <c r="D61" s="664"/>
      <c r="E61" s="669"/>
      <c r="F61" s="784"/>
      <c r="G61" s="669"/>
      <c r="H61" s="663"/>
      <c r="I61" s="664"/>
      <c r="J61" s="686"/>
      <c r="K61" s="678"/>
      <c r="L61" s="633"/>
      <c r="M61" s="833"/>
      <c r="N61" s="860"/>
      <c r="O61" s="97" t="s">
        <v>611</v>
      </c>
      <c r="P61" s="153"/>
      <c r="Q61" s="667"/>
      <c r="R61" s="324">
        <v>6</v>
      </c>
      <c r="S61" s="331">
        <v>0</v>
      </c>
      <c r="T61" s="324">
        <v>4</v>
      </c>
      <c r="U61" s="327">
        <v>1</v>
      </c>
      <c r="V61" s="144"/>
      <c r="W61" s="368">
        <v>1</v>
      </c>
      <c r="X61" s="219">
        <f>+(S61+T61+U61+W61)/R61</f>
        <v>1</v>
      </c>
      <c r="Y61" s="159">
        <v>45505</v>
      </c>
      <c r="Z61" s="133">
        <v>45657</v>
      </c>
      <c r="AA61" s="103">
        <f t="shared" si="17"/>
        <v>152</v>
      </c>
      <c r="AB61" s="842"/>
      <c r="AC61" s="663"/>
      <c r="AD61" s="663"/>
      <c r="AE61" s="689"/>
      <c r="AF61" s="689"/>
      <c r="AG61" s="103" t="s">
        <v>511</v>
      </c>
      <c r="AH61" s="103" t="s">
        <v>64</v>
      </c>
      <c r="AI61" s="103">
        <v>0.16</v>
      </c>
      <c r="AJ61" s="141"/>
      <c r="AK61" s="103" t="s">
        <v>62</v>
      </c>
      <c r="AL61" s="129"/>
      <c r="AM61" s="729"/>
      <c r="AN61" s="729"/>
      <c r="AO61" s="642"/>
      <c r="AP61" s="623"/>
      <c r="AQ61" s="792"/>
      <c r="AR61" s="728"/>
      <c r="AS61" s="651"/>
      <c r="AT61" s="651"/>
      <c r="AU61" s="653"/>
    </row>
    <row r="62" spans="1:47" ht="60" customHeight="1" x14ac:dyDescent="0.3">
      <c r="A62" s="663"/>
      <c r="B62" s="759"/>
      <c r="C62" s="675" t="s">
        <v>522</v>
      </c>
      <c r="D62" s="662" t="s">
        <v>278</v>
      </c>
      <c r="E62" s="670"/>
      <c r="F62" s="827"/>
      <c r="G62" s="670"/>
      <c r="H62" s="663"/>
      <c r="I62" s="675" t="s">
        <v>570</v>
      </c>
      <c r="J62" s="684" t="s">
        <v>503</v>
      </c>
      <c r="K62" s="644" t="s">
        <v>503</v>
      </c>
      <c r="L62" s="634" t="s">
        <v>503</v>
      </c>
      <c r="M62" s="824" t="s">
        <v>503</v>
      </c>
      <c r="N62" s="861" t="s">
        <v>503</v>
      </c>
      <c r="O62" s="97" t="s">
        <v>612</v>
      </c>
      <c r="P62" s="153"/>
      <c r="Q62" s="667" t="s">
        <v>300</v>
      </c>
      <c r="R62" s="324" t="s">
        <v>503</v>
      </c>
      <c r="S62" s="331" t="s">
        <v>503</v>
      </c>
      <c r="T62" s="324" t="s">
        <v>503</v>
      </c>
      <c r="U62" s="332" t="s">
        <v>503</v>
      </c>
      <c r="V62" s="144"/>
      <c r="W62" s="368" t="s">
        <v>503</v>
      </c>
      <c r="X62" s="219" t="s">
        <v>512</v>
      </c>
      <c r="Y62" s="159">
        <v>45505</v>
      </c>
      <c r="Z62" s="133">
        <v>45657</v>
      </c>
      <c r="AA62" s="103">
        <f t="shared" ref="AA62:AA67" si="18">_xlfn.DAYS(Z62,Y62)</f>
        <v>152</v>
      </c>
      <c r="AB62" s="842"/>
      <c r="AC62" s="663"/>
      <c r="AD62" s="663"/>
      <c r="AE62" s="689"/>
      <c r="AF62" s="689"/>
      <c r="AG62" s="103" t="s">
        <v>511</v>
      </c>
      <c r="AH62" s="103" t="s">
        <v>64</v>
      </c>
      <c r="AI62" s="103">
        <v>0.12</v>
      </c>
      <c r="AJ62" s="141"/>
      <c r="AK62" s="103" t="s">
        <v>62</v>
      </c>
      <c r="AL62" s="129"/>
      <c r="AM62" s="729"/>
      <c r="AN62" s="729"/>
      <c r="AO62" s="642"/>
      <c r="AP62" s="623"/>
      <c r="AQ62" s="792"/>
      <c r="AR62" s="728"/>
      <c r="AS62" s="651"/>
      <c r="AT62" s="651"/>
      <c r="AU62" s="653"/>
    </row>
    <row r="63" spans="1:47" ht="60" customHeight="1" x14ac:dyDescent="0.3">
      <c r="A63" s="663"/>
      <c r="B63" s="759"/>
      <c r="C63" s="721"/>
      <c r="D63" s="663"/>
      <c r="E63" s="670"/>
      <c r="F63" s="827"/>
      <c r="G63" s="670"/>
      <c r="H63" s="663"/>
      <c r="I63" s="713"/>
      <c r="J63" s="685"/>
      <c r="K63" s="645"/>
      <c r="L63" s="635"/>
      <c r="M63" s="825"/>
      <c r="N63" s="862"/>
      <c r="O63" s="97" t="s">
        <v>613</v>
      </c>
      <c r="P63" s="153"/>
      <c r="Q63" s="667"/>
      <c r="R63" s="324" t="s">
        <v>503</v>
      </c>
      <c r="S63" s="331" t="s">
        <v>503</v>
      </c>
      <c r="T63" s="324" t="s">
        <v>503</v>
      </c>
      <c r="U63" s="332" t="s">
        <v>503</v>
      </c>
      <c r="V63" s="144"/>
      <c r="W63" s="368" t="s">
        <v>503</v>
      </c>
      <c r="X63" s="219" t="s">
        <v>512</v>
      </c>
      <c r="Y63" s="159">
        <v>45505</v>
      </c>
      <c r="Z63" s="133">
        <v>45657</v>
      </c>
      <c r="AA63" s="103">
        <f t="shared" si="18"/>
        <v>152</v>
      </c>
      <c r="AB63" s="842"/>
      <c r="AC63" s="663"/>
      <c r="AD63" s="663"/>
      <c r="AE63" s="689"/>
      <c r="AF63" s="689"/>
      <c r="AG63" s="103" t="s">
        <v>511</v>
      </c>
      <c r="AH63" s="103" t="s">
        <v>64</v>
      </c>
      <c r="AI63" s="103">
        <v>0.08</v>
      </c>
      <c r="AJ63" s="141"/>
      <c r="AK63" s="103" t="s">
        <v>62</v>
      </c>
      <c r="AL63" s="129"/>
      <c r="AM63" s="729"/>
      <c r="AN63" s="729"/>
      <c r="AO63" s="642"/>
      <c r="AP63" s="623"/>
      <c r="AQ63" s="792"/>
      <c r="AR63" s="728"/>
      <c r="AS63" s="651"/>
      <c r="AT63" s="651"/>
      <c r="AU63" s="653"/>
    </row>
    <row r="64" spans="1:47" ht="60" customHeight="1" x14ac:dyDescent="0.3">
      <c r="A64" s="663"/>
      <c r="B64" s="759"/>
      <c r="C64" s="721"/>
      <c r="D64" s="663"/>
      <c r="E64" s="670"/>
      <c r="F64" s="827"/>
      <c r="G64" s="670"/>
      <c r="H64" s="663"/>
      <c r="I64" s="713"/>
      <c r="J64" s="685"/>
      <c r="K64" s="645"/>
      <c r="L64" s="635"/>
      <c r="M64" s="825"/>
      <c r="N64" s="862"/>
      <c r="O64" s="97" t="s">
        <v>614</v>
      </c>
      <c r="P64" s="153"/>
      <c r="Q64" s="667"/>
      <c r="R64" s="324" t="s">
        <v>503</v>
      </c>
      <c r="S64" s="331" t="s">
        <v>503</v>
      </c>
      <c r="T64" s="324" t="s">
        <v>503</v>
      </c>
      <c r="U64" s="332" t="s">
        <v>503</v>
      </c>
      <c r="V64" s="144"/>
      <c r="W64" s="368" t="s">
        <v>503</v>
      </c>
      <c r="X64" s="219" t="s">
        <v>512</v>
      </c>
      <c r="Y64" s="159">
        <v>45505</v>
      </c>
      <c r="Z64" s="133">
        <v>45657</v>
      </c>
      <c r="AA64" s="103">
        <f t="shared" si="18"/>
        <v>152</v>
      </c>
      <c r="AB64" s="842"/>
      <c r="AC64" s="663"/>
      <c r="AD64" s="663"/>
      <c r="AE64" s="689"/>
      <c r="AF64" s="689"/>
      <c r="AG64" s="103" t="s">
        <v>511</v>
      </c>
      <c r="AH64" s="103" t="s">
        <v>64</v>
      </c>
      <c r="AI64" s="103">
        <v>0.08</v>
      </c>
      <c r="AJ64" s="141"/>
      <c r="AK64" s="103" t="s">
        <v>62</v>
      </c>
      <c r="AL64" s="129"/>
      <c r="AM64" s="729"/>
      <c r="AN64" s="729"/>
      <c r="AO64" s="642"/>
      <c r="AP64" s="623"/>
      <c r="AQ64" s="792"/>
      <c r="AR64" s="728"/>
      <c r="AS64" s="651"/>
      <c r="AT64" s="651"/>
      <c r="AU64" s="653"/>
    </row>
    <row r="65" spans="1:47" ht="60" customHeight="1" x14ac:dyDescent="0.3">
      <c r="A65" s="663"/>
      <c r="B65" s="759"/>
      <c r="C65" s="721"/>
      <c r="D65" s="663"/>
      <c r="E65" s="670"/>
      <c r="F65" s="827"/>
      <c r="G65" s="670"/>
      <c r="H65" s="663"/>
      <c r="I65" s="713"/>
      <c r="J65" s="685"/>
      <c r="K65" s="645"/>
      <c r="L65" s="635"/>
      <c r="M65" s="825"/>
      <c r="N65" s="862"/>
      <c r="O65" s="97" t="s">
        <v>615</v>
      </c>
      <c r="P65" s="153"/>
      <c r="Q65" s="667"/>
      <c r="R65" s="324" t="s">
        <v>503</v>
      </c>
      <c r="S65" s="331" t="s">
        <v>503</v>
      </c>
      <c r="T65" s="324" t="s">
        <v>503</v>
      </c>
      <c r="U65" s="332" t="s">
        <v>503</v>
      </c>
      <c r="V65" s="144"/>
      <c r="W65" s="368" t="s">
        <v>503</v>
      </c>
      <c r="X65" s="219" t="s">
        <v>512</v>
      </c>
      <c r="Y65" s="159">
        <v>45505</v>
      </c>
      <c r="Z65" s="133">
        <v>45657</v>
      </c>
      <c r="AA65" s="103">
        <f t="shared" si="18"/>
        <v>152</v>
      </c>
      <c r="AB65" s="842"/>
      <c r="AC65" s="663"/>
      <c r="AD65" s="663"/>
      <c r="AE65" s="689"/>
      <c r="AF65" s="689"/>
      <c r="AG65" s="103" t="s">
        <v>511</v>
      </c>
      <c r="AH65" s="103" t="s">
        <v>64</v>
      </c>
      <c r="AI65" s="103">
        <v>0.08</v>
      </c>
      <c r="AJ65" s="141"/>
      <c r="AK65" s="103" t="s">
        <v>62</v>
      </c>
      <c r="AL65" s="129"/>
      <c r="AM65" s="729"/>
      <c r="AN65" s="729"/>
      <c r="AO65" s="642"/>
      <c r="AP65" s="623"/>
      <c r="AQ65" s="792"/>
      <c r="AR65" s="728"/>
      <c r="AS65" s="651"/>
      <c r="AT65" s="651"/>
      <c r="AU65" s="653"/>
    </row>
    <row r="66" spans="1:47" ht="60" customHeight="1" x14ac:dyDescent="0.3">
      <c r="A66" s="663"/>
      <c r="B66" s="759"/>
      <c r="C66" s="721"/>
      <c r="D66" s="663"/>
      <c r="E66" s="670"/>
      <c r="F66" s="827"/>
      <c r="G66" s="670"/>
      <c r="H66" s="663"/>
      <c r="I66" s="713"/>
      <c r="J66" s="685"/>
      <c r="K66" s="645"/>
      <c r="L66" s="635"/>
      <c r="M66" s="825"/>
      <c r="N66" s="862"/>
      <c r="O66" s="97" t="s">
        <v>616</v>
      </c>
      <c r="P66" s="153"/>
      <c r="Q66" s="667"/>
      <c r="R66" s="324" t="s">
        <v>503</v>
      </c>
      <c r="S66" s="331" t="s">
        <v>503</v>
      </c>
      <c r="T66" s="324" t="s">
        <v>503</v>
      </c>
      <c r="U66" s="332" t="s">
        <v>503</v>
      </c>
      <c r="V66" s="144"/>
      <c r="W66" s="368" t="s">
        <v>503</v>
      </c>
      <c r="X66" s="219" t="s">
        <v>512</v>
      </c>
      <c r="Y66" s="159">
        <v>45505</v>
      </c>
      <c r="Z66" s="133">
        <v>45657</v>
      </c>
      <c r="AA66" s="103">
        <f t="shared" si="18"/>
        <v>152</v>
      </c>
      <c r="AB66" s="842"/>
      <c r="AC66" s="663"/>
      <c r="AD66" s="663"/>
      <c r="AE66" s="689"/>
      <c r="AF66" s="689"/>
      <c r="AG66" s="103" t="s">
        <v>511</v>
      </c>
      <c r="AH66" s="103" t="s">
        <v>64</v>
      </c>
      <c r="AI66" s="103">
        <v>0.08</v>
      </c>
      <c r="AJ66" s="141"/>
      <c r="AK66" s="103" t="s">
        <v>62</v>
      </c>
      <c r="AL66" s="129"/>
      <c r="AM66" s="729"/>
      <c r="AN66" s="729"/>
      <c r="AO66" s="642"/>
      <c r="AP66" s="623"/>
      <c r="AQ66" s="792"/>
      <c r="AR66" s="728"/>
      <c r="AS66" s="651"/>
      <c r="AT66" s="651"/>
      <c r="AU66" s="653"/>
    </row>
    <row r="67" spans="1:47" ht="60" customHeight="1" x14ac:dyDescent="0.3">
      <c r="A67" s="663"/>
      <c r="B67" s="759"/>
      <c r="C67" s="722"/>
      <c r="D67" s="664"/>
      <c r="E67" s="670"/>
      <c r="F67" s="827"/>
      <c r="G67" s="670"/>
      <c r="H67" s="664"/>
      <c r="I67" s="676"/>
      <c r="J67" s="686"/>
      <c r="K67" s="646"/>
      <c r="L67" s="636"/>
      <c r="M67" s="826"/>
      <c r="N67" s="863"/>
      <c r="O67" s="97" t="s">
        <v>617</v>
      </c>
      <c r="P67" s="153"/>
      <c r="Q67" s="667"/>
      <c r="R67" s="324" t="s">
        <v>503</v>
      </c>
      <c r="S67" s="331" t="s">
        <v>503</v>
      </c>
      <c r="T67" s="324" t="s">
        <v>503</v>
      </c>
      <c r="U67" s="332" t="s">
        <v>503</v>
      </c>
      <c r="V67" s="144"/>
      <c r="W67" s="368" t="s">
        <v>503</v>
      </c>
      <c r="X67" s="219" t="s">
        <v>512</v>
      </c>
      <c r="Y67" s="159">
        <v>45505</v>
      </c>
      <c r="Z67" s="133">
        <v>45657</v>
      </c>
      <c r="AA67" s="103">
        <f t="shared" si="18"/>
        <v>152</v>
      </c>
      <c r="AB67" s="842"/>
      <c r="AC67" s="663"/>
      <c r="AD67" s="663"/>
      <c r="AE67" s="689"/>
      <c r="AF67" s="689"/>
      <c r="AG67" s="103" t="s">
        <v>511</v>
      </c>
      <c r="AH67" s="103" t="s">
        <v>64</v>
      </c>
      <c r="AI67" s="103">
        <v>0.08</v>
      </c>
      <c r="AJ67" s="141"/>
      <c r="AK67" s="103" t="s">
        <v>62</v>
      </c>
      <c r="AL67" s="129"/>
      <c r="AM67" s="729"/>
      <c r="AN67" s="729"/>
      <c r="AO67" s="642"/>
      <c r="AP67" s="623"/>
      <c r="AQ67" s="792"/>
      <c r="AR67" s="728"/>
      <c r="AS67" s="651"/>
      <c r="AT67" s="651"/>
      <c r="AU67" s="653"/>
    </row>
    <row r="68" spans="1:47" ht="60" customHeight="1" x14ac:dyDescent="0.3">
      <c r="A68" s="663"/>
      <c r="B68" s="759"/>
      <c r="C68" s="675" t="s">
        <v>522</v>
      </c>
      <c r="D68" s="662" t="s">
        <v>277</v>
      </c>
      <c r="E68" s="670"/>
      <c r="F68" s="827"/>
      <c r="G68" s="670"/>
      <c r="H68" s="662" t="s">
        <v>334</v>
      </c>
      <c r="I68" s="675" t="s">
        <v>618</v>
      </c>
      <c r="J68" s="684" t="s">
        <v>503</v>
      </c>
      <c r="K68" s="644" t="s">
        <v>503</v>
      </c>
      <c r="L68" s="634" t="s">
        <v>503</v>
      </c>
      <c r="M68" s="824" t="s">
        <v>503</v>
      </c>
      <c r="N68" s="861" t="s">
        <v>503</v>
      </c>
      <c r="O68" s="97" t="s">
        <v>619</v>
      </c>
      <c r="P68" s="153"/>
      <c r="Q68" s="828" t="s">
        <v>286</v>
      </c>
      <c r="R68" s="324" t="s">
        <v>503</v>
      </c>
      <c r="S68" s="331" t="s">
        <v>503</v>
      </c>
      <c r="T68" s="324" t="s">
        <v>503</v>
      </c>
      <c r="U68" s="332" t="s">
        <v>503</v>
      </c>
      <c r="V68" s="144"/>
      <c r="W68" s="368" t="s">
        <v>503</v>
      </c>
      <c r="X68" s="219" t="s">
        <v>512</v>
      </c>
      <c r="Y68" s="159" t="s">
        <v>503</v>
      </c>
      <c r="Z68" s="133" t="s">
        <v>503</v>
      </c>
      <c r="AA68" s="133" t="s">
        <v>503</v>
      </c>
      <c r="AB68" s="842"/>
      <c r="AC68" s="663"/>
      <c r="AD68" s="663"/>
      <c r="AE68" s="689"/>
      <c r="AF68" s="689"/>
      <c r="AG68" s="103" t="s">
        <v>511</v>
      </c>
      <c r="AH68" s="103" t="s">
        <v>64</v>
      </c>
      <c r="AI68" s="103">
        <v>0.08</v>
      </c>
      <c r="AJ68" s="141"/>
      <c r="AK68" s="103" t="s">
        <v>62</v>
      </c>
      <c r="AL68" s="129"/>
      <c r="AM68" s="729"/>
      <c r="AN68" s="729"/>
      <c r="AO68" s="642"/>
      <c r="AP68" s="623"/>
      <c r="AQ68" s="792"/>
      <c r="AR68" s="728"/>
      <c r="AS68" s="651"/>
      <c r="AT68" s="651"/>
      <c r="AU68" s="653"/>
    </row>
    <row r="69" spans="1:47" ht="60" customHeight="1" x14ac:dyDescent="0.3">
      <c r="A69" s="663"/>
      <c r="B69" s="759"/>
      <c r="C69" s="721"/>
      <c r="D69" s="663"/>
      <c r="E69" s="670"/>
      <c r="F69" s="827"/>
      <c r="G69" s="670"/>
      <c r="H69" s="663"/>
      <c r="I69" s="713"/>
      <c r="J69" s="685"/>
      <c r="K69" s="645"/>
      <c r="L69" s="635"/>
      <c r="M69" s="825"/>
      <c r="N69" s="862"/>
      <c r="O69" s="97" t="s">
        <v>620</v>
      </c>
      <c r="P69" s="153"/>
      <c r="Q69" s="828"/>
      <c r="R69" s="103" t="s">
        <v>503</v>
      </c>
      <c r="S69" s="109" t="s">
        <v>503</v>
      </c>
      <c r="T69" s="103" t="s">
        <v>503</v>
      </c>
      <c r="U69" s="307" t="s">
        <v>503</v>
      </c>
      <c r="V69" s="144"/>
      <c r="W69" s="368" t="s">
        <v>503</v>
      </c>
      <c r="X69" s="219" t="s">
        <v>512</v>
      </c>
      <c r="Y69" s="159" t="s">
        <v>503</v>
      </c>
      <c r="Z69" s="133" t="s">
        <v>503</v>
      </c>
      <c r="AA69" s="133" t="s">
        <v>503</v>
      </c>
      <c r="AB69" s="842"/>
      <c r="AC69" s="663"/>
      <c r="AD69" s="663"/>
      <c r="AE69" s="689"/>
      <c r="AF69" s="689"/>
      <c r="AG69" s="103" t="s">
        <v>511</v>
      </c>
      <c r="AH69" s="103" t="s">
        <v>64</v>
      </c>
      <c r="AI69" s="103">
        <v>0.01</v>
      </c>
      <c r="AJ69" s="141"/>
      <c r="AK69" s="103" t="s">
        <v>62</v>
      </c>
      <c r="AL69" s="129"/>
      <c r="AM69" s="729"/>
      <c r="AN69" s="729"/>
      <c r="AO69" s="642"/>
      <c r="AP69" s="623"/>
      <c r="AQ69" s="792"/>
      <c r="AR69" s="728"/>
      <c r="AS69" s="651"/>
      <c r="AT69" s="651"/>
      <c r="AU69" s="653"/>
    </row>
    <row r="70" spans="1:47" ht="60" customHeight="1" x14ac:dyDescent="0.3">
      <c r="A70" s="663"/>
      <c r="B70" s="759"/>
      <c r="C70" s="721"/>
      <c r="D70" s="663"/>
      <c r="E70" s="670"/>
      <c r="F70" s="827"/>
      <c r="G70" s="670"/>
      <c r="H70" s="663"/>
      <c r="I70" s="713"/>
      <c r="J70" s="685"/>
      <c r="K70" s="645"/>
      <c r="L70" s="635"/>
      <c r="M70" s="825"/>
      <c r="N70" s="862"/>
      <c r="O70" s="97" t="s">
        <v>621</v>
      </c>
      <c r="P70" s="153"/>
      <c r="Q70" s="828"/>
      <c r="R70" s="103" t="s">
        <v>503</v>
      </c>
      <c r="S70" s="109" t="s">
        <v>503</v>
      </c>
      <c r="T70" s="103" t="s">
        <v>503</v>
      </c>
      <c r="U70" s="307" t="s">
        <v>503</v>
      </c>
      <c r="V70" s="144"/>
      <c r="W70" s="368" t="s">
        <v>503</v>
      </c>
      <c r="X70" s="219" t="s">
        <v>512</v>
      </c>
      <c r="Y70" s="159" t="s">
        <v>503</v>
      </c>
      <c r="Z70" s="133" t="s">
        <v>503</v>
      </c>
      <c r="AA70" s="133" t="s">
        <v>503</v>
      </c>
      <c r="AB70" s="842"/>
      <c r="AC70" s="663"/>
      <c r="AD70" s="663"/>
      <c r="AE70" s="689"/>
      <c r="AF70" s="689"/>
      <c r="AG70" s="103" t="s">
        <v>511</v>
      </c>
      <c r="AH70" s="103" t="s">
        <v>64</v>
      </c>
      <c r="AI70" s="103">
        <v>0.01</v>
      </c>
      <c r="AJ70" s="141"/>
      <c r="AK70" s="103" t="s">
        <v>62</v>
      </c>
      <c r="AL70" s="129"/>
      <c r="AM70" s="729"/>
      <c r="AN70" s="729"/>
      <c r="AO70" s="642"/>
      <c r="AP70" s="623"/>
      <c r="AQ70" s="792"/>
      <c r="AR70" s="728"/>
      <c r="AS70" s="651"/>
      <c r="AT70" s="651"/>
      <c r="AU70" s="653"/>
    </row>
    <row r="71" spans="1:47" ht="60" customHeight="1" x14ac:dyDescent="0.3">
      <c r="A71" s="664"/>
      <c r="B71" s="760"/>
      <c r="C71" s="722"/>
      <c r="D71" s="664"/>
      <c r="E71" s="670"/>
      <c r="F71" s="827"/>
      <c r="G71" s="670"/>
      <c r="H71" s="664"/>
      <c r="I71" s="676"/>
      <c r="J71" s="686"/>
      <c r="K71" s="646"/>
      <c r="L71" s="636"/>
      <c r="M71" s="826"/>
      <c r="N71" s="863"/>
      <c r="O71" s="97" t="s">
        <v>622</v>
      </c>
      <c r="P71" s="153"/>
      <c r="Q71" s="828"/>
      <c r="R71" s="103" t="s">
        <v>503</v>
      </c>
      <c r="S71" s="109" t="s">
        <v>503</v>
      </c>
      <c r="T71" s="103" t="s">
        <v>503</v>
      </c>
      <c r="U71" s="307" t="s">
        <v>503</v>
      </c>
      <c r="V71" s="144"/>
      <c r="W71" s="368" t="s">
        <v>503</v>
      </c>
      <c r="X71" s="219" t="s">
        <v>512</v>
      </c>
      <c r="Y71" s="159" t="s">
        <v>503</v>
      </c>
      <c r="Z71" s="133" t="s">
        <v>503</v>
      </c>
      <c r="AA71" s="133" t="s">
        <v>503</v>
      </c>
      <c r="AB71" s="842"/>
      <c r="AC71" s="664"/>
      <c r="AD71" s="664"/>
      <c r="AE71" s="689"/>
      <c r="AF71" s="689"/>
      <c r="AG71" s="103" t="s">
        <v>511</v>
      </c>
      <c r="AH71" s="103" t="s">
        <v>64</v>
      </c>
      <c r="AI71" s="103">
        <v>7.0000000000000007E-2</v>
      </c>
      <c r="AJ71" s="141"/>
      <c r="AK71" s="103" t="s">
        <v>62</v>
      </c>
      <c r="AL71" s="129"/>
      <c r="AM71" s="666"/>
      <c r="AN71" s="666"/>
      <c r="AO71" s="643"/>
      <c r="AP71" s="624"/>
      <c r="AQ71" s="792"/>
      <c r="AR71" s="728"/>
      <c r="AS71" s="651"/>
      <c r="AT71" s="651"/>
      <c r="AU71" s="653"/>
    </row>
    <row r="72" spans="1:47" ht="60" customHeight="1" x14ac:dyDescent="0.3">
      <c r="A72" s="185"/>
      <c r="B72" s="207"/>
      <c r="C72" s="135"/>
      <c r="D72" s="224"/>
      <c r="E72" s="672" t="s">
        <v>545</v>
      </c>
      <c r="F72" s="673"/>
      <c r="G72" s="673"/>
      <c r="H72" s="673"/>
      <c r="I72" s="673"/>
      <c r="J72" s="673"/>
      <c r="K72" s="673"/>
      <c r="L72" s="673"/>
      <c r="M72" s="673"/>
      <c r="N72" s="673"/>
      <c r="O72" s="673"/>
      <c r="P72" s="673"/>
      <c r="Q72" s="673"/>
      <c r="R72" s="673"/>
      <c r="S72" s="673"/>
      <c r="T72" s="673"/>
      <c r="U72" s="673"/>
      <c r="V72" s="674"/>
      <c r="W72" s="346"/>
      <c r="X72" s="225">
        <f>AVERAGE(X60:X71)</f>
        <v>1</v>
      </c>
      <c r="Y72" s="159"/>
      <c r="Z72" s="133"/>
      <c r="AA72" s="133"/>
      <c r="AB72" s="138"/>
      <c r="AC72" s="185"/>
      <c r="AD72" s="185"/>
      <c r="AE72" s="141"/>
      <c r="AF72" s="229"/>
      <c r="AG72" s="103"/>
      <c r="AH72" s="103"/>
      <c r="AI72" s="103"/>
      <c r="AJ72" s="141"/>
      <c r="AK72" s="103"/>
      <c r="AL72" s="129"/>
      <c r="AM72" s="293">
        <f>SUM(AM60)</f>
        <v>200000000</v>
      </c>
      <c r="AN72" s="293">
        <f t="shared" ref="AN72:AO72" si="19">SUM(AN60)</f>
        <v>200000001</v>
      </c>
      <c r="AO72" s="293">
        <f t="shared" si="19"/>
        <v>63500000</v>
      </c>
      <c r="AP72" s="317">
        <f>AO72/AN72</f>
        <v>0.31749999841249998</v>
      </c>
      <c r="AQ72" s="170"/>
      <c r="AR72" s="227"/>
      <c r="AS72" s="253">
        <f>SUM(AS51)</f>
        <v>1075480437</v>
      </c>
      <c r="AT72" s="253">
        <f>SUM(AT51)</f>
        <v>733126796</v>
      </c>
      <c r="AU72" s="254">
        <f>+AT72/AS72</f>
        <v>0.68167376251400846</v>
      </c>
    </row>
    <row r="73" spans="1:47" s="108" customFormat="1" ht="60" customHeight="1" x14ac:dyDescent="0.3">
      <c r="A73" s="57"/>
      <c r="B73" s="57"/>
      <c r="C73" s="109"/>
      <c r="D73" s="111"/>
      <c r="E73" s="109"/>
      <c r="F73" s="126"/>
      <c r="G73" s="109"/>
      <c r="H73" s="57"/>
      <c r="I73" s="57"/>
      <c r="J73" s="142"/>
      <c r="K73" s="142"/>
      <c r="L73" s="171"/>
      <c r="M73" s="142"/>
      <c r="N73" s="142"/>
      <c r="O73" s="107"/>
      <c r="P73" s="110"/>
      <c r="Q73" s="157"/>
      <c r="R73" s="109"/>
      <c r="S73" s="160"/>
      <c r="T73" s="160"/>
      <c r="U73" s="160"/>
      <c r="V73" s="160"/>
      <c r="W73" s="160"/>
      <c r="X73" s="160"/>
      <c r="Y73" s="161"/>
      <c r="Z73" s="109"/>
      <c r="AA73" s="110"/>
      <c r="AB73" s="123"/>
      <c r="AC73" s="57"/>
      <c r="AD73" s="57"/>
      <c r="AE73" s="123"/>
      <c r="AF73" s="124"/>
      <c r="AG73" s="109"/>
      <c r="AH73" s="110"/>
      <c r="AI73" s="110"/>
      <c r="AJ73" s="123"/>
      <c r="AK73" s="110"/>
      <c r="AL73" s="110"/>
      <c r="AM73" s="57"/>
      <c r="AN73" s="57"/>
      <c r="AO73" s="57"/>
      <c r="AP73" s="57"/>
      <c r="AQ73" s="113"/>
      <c r="AR73" s="151"/>
      <c r="AS73" s="110"/>
      <c r="AT73" s="110"/>
      <c r="AU73" s="110"/>
    </row>
    <row r="74" spans="1:47" ht="60" customHeight="1" x14ac:dyDescent="0.3">
      <c r="A74" s="675" t="s">
        <v>291</v>
      </c>
      <c r="B74" s="714" t="s">
        <v>227</v>
      </c>
      <c r="C74" s="704" t="s">
        <v>523</v>
      </c>
      <c r="D74" s="754" t="s">
        <v>279</v>
      </c>
      <c r="E74" s="662" t="s">
        <v>318</v>
      </c>
      <c r="F74" s="698">
        <v>2024130010114</v>
      </c>
      <c r="G74" s="662" t="s">
        <v>502</v>
      </c>
      <c r="H74" s="662" t="s">
        <v>335</v>
      </c>
      <c r="I74" s="662" t="s">
        <v>623</v>
      </c>
      <c r="J74" s="755">
        <v>0.45</v>
      </c>
      <c r="K74" s="681">
        <v>6</v>
      </c>
      <c r="L74" s="696">
        <v>0</v>
      </c>
      <c r="M74" s="682">
        <v>6</v>
      </c>
      <c r="N74" s="855">
        <v>4</v>
      </c>
      <c r="O74" s="119" t="s">
        <v>624</v>
      </c>
      <c r="P74" s="153"/>
      <c r="Q74" s="667" t="s">
        <v>301</v>
      </c>
      <c r="R74" s="328">
        <v>16</v>
      </c>
      <c r="S74" s="325">
        <v>6</v>
      </c>
      <c r="T74" s="329">
        <v>0</v>
      </c>
      <c r="U74" s="327">
        <v>6</v>
      </c>
      <c r="V74" s="158"/>
      <c r="W74" s="368">
        <v>4</v>
      </c>
      <c r="X74" s="219">
        <v>1</v>
      </c>
      <c r="Y74" s="159">
        <v>45505</v>
      </c>
      <c r="Z74" s="133">
        <v>45657</v>
      </c>
      <c r="AA74" s="103">
        <f t="shared" ref="AA74:AA75" si="20">_xlfn.DAYS(Z74,Y74)</f>
        <v>152</v>
      </c>
      <c r="AB74" s="659">
        <v>1017584</v>
      </c>
      <c r="AC74" s="662" t="s">
        <v>332</v>
      </c>
      <c r="AD74" s="662" t="s">
        <v>323</v>
      </c>
      <c r="AE74" s="662" t="s">
        <v>337</v>
      </c>
      <c r="AF74" s="662" t="s">
        <v>338</v>
      </c>
      <c r="AG74" s="103" t="s">
        <v>333</v>
      </c>
      <c r="AH74" s="103" t="s">
        <v>506</v>
      </c>
      <c r="AI74" s="146">
        <v>112079224.09999999</v>
      </c>
      <c r="AJ74" s="103" t="s">
        <v>77</v>
      </c>
      <c r="AK74" s="103" t="s">
        <v>54</v>
      </c>
      <c r="AL74" s="133">
        <v>45505</v>
      </c>
      <c r="AM74" s="102">
        <v>686077351</v>
      </c>
      <c r="AN74" s="102">
        <v>733277351</v>
      </c>
      <c r="AO74" s="101">
        <v>746817001</v>
      </c>
      <c r="AP74" s="316">
        <f>AO74/AN74</f>
        <v>1.0184645686676881</v>
      </c>
      <c r="AQ74" s="168" t="s">
        <v>662</v>
      </c>
      <c r="AR74" s="724" t="s">
        <v>345</v>
      </c>
      <c r="AS74" s="651">
        <v>5236033065.2999992</v>
      </c>
      <c r="AT74" s="651">
        <v>3098340807</v>
      </c>
      <c r="AU74" s="653">
        <f>AT74/AS74</f>
        <v>0.59173438524160282</v>
      </c>
    </row>
    <row r="75" spans="1:47" ht="60" customHeight="1" x14ac:dyDescent="0.3">
      <c r="A75" s="713"/>
      <c r="B75" s="715"/>
      <c r="C75" s="705"/>
      <c r="D75" s="754"/>
      <c r="E75" s="663"/>
      <c r="F75" s="699"/>
      <c r="G75" s="663"/>
      <c r="H75" s="663"/>
      <c r="I75" s="663"/>
      <c r="J75" s="755"/>
      <c r="K75" s="681"/>
      <c r="L75" s="696"/>
      <c r="M75" s="682"/>
      <c r="N75" s="855"/>
      <c r="O75" s="119" t="s">
        <v>625</v>
      </c>
      <c r="P75" s="153"/>
      <c r="Q75" s="667"/>
      <c r="R75" s="328">
        <v>16</v>
      </c>
      <c r="S75" s="325">
        <v>6</v>
      </c>
      <c r="T75" s="329">
        <v>0</v>
      </c>
      <c r="U75" s="327">
        <v>6</v>
      </c>
      <c r="V75" s="158"/>
      <c r="W75" s="368">
        <v>4</v>
      </c>
      <c r="X75" s="219">
        <v>1</v>
      </c>
      <c r="Y75" s="159">
        <v>45505</v>
      </c>
      <c r="Z75" s="133">
        <v>45657</v>
      </c>
      <c r="AA75" s="103">
        <f t="shared" si="20"/>
        <v>152</v>
      </c>
      <c r="AB75" s="660"/>
      <c r="AC75" s="663"/>
      <c r="AD75" s="663"/>
      <c r="AE75" s="663"/>
      <c r="AF75" s="663"/>
      <c r="AG75" s="103" t="s">
        <v>333</v>
      </c>
      <c r="AH75" s="103" t="s">
        <v>509</v>
      </c>
      <c r="AI75" s="146">
        <v>1000000000</v>
      </c>
      <c r="AJ75" s="103" t="s">
        <v>68</v>
      </c>
      <c r="AK75" s="103" t="s">
        <v>54</v>
      </c>
      <c r="AL75" s="133">
        <v>45505</v>
      </c>
      <c r="AM75" s="665">
        <v>383555808</v>
      </c>
      <c r="AN75" s="665">
        <v>989152371</v>
      </c>
      <c r="AO75" s="641">
        <v>928633333</v>
      </c>
      <c r="AP75" s="622">
        <f>AO75/AN75</f>
        <v>0.93881727449248564</v>
      </c>
      <c r="AQ75" s="730" t="s">
        <v>659</v>
      </c>
      <c r="AR75" s="725"/>
      <c r="AS75" s="651"/>
      <c r="AT75" s="651"/>
      <c r="AU75" s="653"/>
    </row>
    <row r="76" spans="1:47" ht="60" customHeight="1" x14ac:dyDescent="0.3">
      <c r="A76" s="713"/>
      <c r="B76" s="715"/>
      <c r="C76" s="705"/>
      <c r="D76" s="754" t="s">
        <v>282</v>
      </c>
      <c r="E76" s="663"/>
      <c r="F76" s="699"/>
      <c r="G76" s="663"/>
      <c r="H76" s="663"/>
      <c r="I76" s="663"/>
      <c r="J76" s="755">
        <v>0.15</v>
      </c>
      <c r="K76" s="681">
        <v>0</v>
      </c>
      <c r="L76" s="696">
        <v>1</v>
      </c>
      <c r="M76" s="682">
        <v>0</v>
      </c>
      <c r="N76" s="855">
        <v>0</v>
      </c>
      <c r="O76" s="119" t="s">
        <v>626</v>
      </c>
      <c r="P76" s="153"/>
      <c r="Q76" s="667" t="s">
        <v>301</v>
      </c>
      <c r="R76" s="324">
        <v>1</v>
      </c>
      <c r="S76" s="325">
        <v>0</v>
      </c>
      <c r="T76" s="329">
        <v>0.5</v>
      </c>
      <c r="U76" s="327">
        <v>0.4</v>
      </c>
      <c r="V76" s="144"/>
      <c r="W76" s="368">
        <v>0.1</v>
      </c>
      <c r="X76" s="219">
        <f t="shared" ref="X76:X81" si="21">+(S76+T76+U76+W76)/R76</f>
        <v>1</v>
      </c>
      <c r="Y76" s="159">
        <v>45505</v>
      </c>
      <c r="Z76" s="133">
        <v>45657</v>
      </c>
      <c r="AA76" s="103">
        <f t="shared" ref="AA76:AA85" si="22">_xlfn.DAYS(Z76,Y76)</f>
        <v>152</v>
      </c>
      <c r="AB76" s="660"/>
      <c r="AC76" s="663"/>
      <c r="AD76" s="663"/>
      <c r="AE76" s="663"/>
      <c r="AF76" s="663"/>
      <c r="AG76" s="103" t="s">
        <v>333</v>
      </c>
      <c r="AH76" s="103" t="s">
        <v>506</v>
      </c>
      <c r="AI76" s="146">
        <v>344950689.70999998</v>
      </c>
      <c r="AJ76" s="103" t="s">
        <v>77</v>
      </c>
      <c r="AK76" s="103" t="s">
        <v>54</v>
      </c>
      <c r="AL76" s="133">
        <v>45505</v>
      </c>
      <c r="AM76" s="666"/>
      <c r="AN76" s="666"/>
      <c r="AO76" s="643"/>
      <c r="AP76" s="624"/>
      <c r="AQ76" s="731"/>
      <c r="AR76" s="725"/>
      <c r="AS76" s="651"/>
      <c r="AT76" s="651"/>
      <c r="AU76" s="653"/>
    </row>
    <row r="77" spans="1:47" ht="60" customHeight="1" x14ac:dyDescent="0.3">
      <c r="A77" s="713"/>
      <c r="B77" s="715"/>
      <c r="C77" s="705"/>
      <c r="D77" s="754"/>
      <c r="E77" s="663"/>
      <c r="F77" s="699"/>
      <c r="G77" s="663"/>
      <c r="H77" s="663"/>
      <c r="I77" s="664"/>
      <c r="J77" s="755"/>
      <c r="K77" s="681"/>
      <c r="L77" s="696"/>
      <c r="M77" s="682"/>
      <c r="N77" s="855"/>
      <c r="O77" s="119" t="s">
        <v>627</v>
      </c>
      <c r="P77" s="153"/>
      <c r="Q77" s="668"/>
      <c r="R77" s="324">
        <v>4</v>
      </c>
      <c r="S77" s="325">
        <v>0</v>
      </c>
      <c r="T77" s="329">
        <v>2</v>
      </c>
      <c r="U77" s="327">
        <v>2</v>
      </c>
      <c r="V77" s="144"/>
      <c r="W77" s="368">
        <v>0</v>
      </c>
      <c r="X77" s="219">
        <f t="shared" si="21"/>
        <v>1</v>
      </c>
      <c r="Y77" s="159">
        <v>45505</v>
      </c>
      <c r="Z77" s="133">
        <v>45657</v>
      </c>
      <c r="AA77" s="103">
        <f t="shared" si="22"/>
        <v>152</v>
      </c>
      <c r="AB77" s="660"/>
      <c r="AC77" s="663"/>
      <c r="AD77" s="663"/>
      <c r="AE77" s="663"/>
      <c r="AF77" s="663"/>
      <c r="AG77" s="103" t="s">
        <v>333</v>
      </c>
      <c r="AH77" s="103" t="s">
        <v>506</v>
      </c>
      <c r="AI77" s="146">
        <v>112079224.15000001</v>
      </c>
      <c r="AJ77" s="103" t="s">
        <v>77</v>
      </c>
      <c r="AK77" s="103" t="s">
        <v>54</v>
      </c>
      <c r="AL77" s="133">
        <v>45505</v>
      </c>
      <c r="AM77" s="665">
        <v>53985000</v>
      </c>
      <c r="AN77" s="665">
        <v>53985000</v>
      </c>
      <c r="AO77" s="641">
        <v>7000000</v>
      </c>
      <c r="AP77" s="622">
        <f>AO77/AN77</f>
        <v>0.12966564786514773</v>
      </c>
      <c r="AQ77" s="730" t="s">
        <v>665</v>
      </c>
      <c r="AR77" s="725"/>
      <c r="AS77" s="651"/>
      <c r="AT77" s="651"/>
      <c r="AU77" s="653"/>
    </row>
    <row r="78" spans="1:47" ht="60" customHeight="1" x14ac:dyDescent="0.3">
      <c r="A78" s="713"/>
      <c r="B78" s="715"/>
      <c r="C78" s="705"/>
      <c r="D78" s="754" t="s">
        <v>280</v>
      </c>
      <c r="E78" s="663"/>
      <c r="F78" s="699"/>
      <c r="G78" s="663"/>
      <c r="H78" s="663"/>
      <c r="I78" s="662" t="s">
        <v>628</v>
      </c>
      <c r="J78" s="710">
        <v>0.3</v>
      </c>
      <c r="K78" s="644">
        <v>0</v>
      </c>
      <c r="L78" s="625">
        <v>0</v>
      </c>
      <c r="M78" s="690">
        <v>0</v>
      </c>
      <c r="N78" s="844">
        <v>0</v>
      </c>
      <c r="O78" s="119" t="s">
        <v>629</v>
      </c>
      <c r="P78" s="153"/>
      <c r="Q78" s="669" t="s">
        <v>302</v>
      </c>
      <c r="R78" s="328">
        <v>1</v>
      </c>
      <c r="S78" s="325">
        <v>0</v>
      </c>
      <c r="T78" s="329">
        <v>0</v>
      </c>
      <c r="U78" s="327">
        <v>0</v>
      </c>
      <c r="V78" s="158"/>
      <c r="W78" s="368">
        <v>0</v>
      </c>
      <c r="X78" s="219">
        <f t="shared" si="21"/>
        <v>0</v>
      </c>
      <c r="Y78" s="159">
        <v>45505</v>
      </c>
      <c r="Z78" s="133">
        <v>45657</v>
      </c>
      <c r="AA78" s="103">
        <f t="shared" si="22"/>
        <v>152</v>
      </c>
      <c r="AB78" s="660"/>
      <c r="AC78" s="663"/>
      <c r="AD78" s="663"/>
      <c r="AE78" s="663"/>
      <c r="AF78" s="663"/>
      <c r="AG78" s="103" t="s">
        <v>333</v>
      </c>
      <c r="AH78" s="103" t="s">
        <v>509</v>
      </c>
      <c r="AI78" s="146">
        <v>112079224.15000001</v>
      </c>
      <c r="AJ78" s="103" t="s">
        <v>68</v>
      </c>
      <c r="AK78" s="103" t="s">
        <v>54</v>
      </c>
      <c r="AL78" s="133">
        <v>45505</v>
      </c>
      <c r="AM78" s="666"/>
      <c r="AN78" s="666"/>
      <c r="AO78" s="643"/>
      <c r="AP78" s="624"/>
      <c r="AQ78" s="731"/>
      <c r="AR78" s="725"/>
      <c r="AS78" s="651"/>
      <c r="AT78" s="651"/>
      <c r="AU78" s="653"/>
    </row>
    <row r="79" spans="1:47" ht="60" customHeight="1" x14ac:dyDescent="0.3">
      <c r="A79" s="713"/>
      <c r="B79" s="715"/>
      <c r="C79" s="705"/>
      <c r="D79" s="754"/>
      <c r="E79" s="663"/>
      <c r="F79" s="699"/>
      <c r="G79" s="663"/>
      <c r="H79" s="663"/>
      <c r="I79" s="664"/>
      <c r="J79" s="712"/>
      <c r="K79" s="646"/>
      <c r="L79" s="627"/>
      <c r="M79" s="691"/>
      <c r="N79" s="846"/>
      <c r="O79" s="119" t="s">
        <v>630</v>
      </c>
      <c r="P79" s="153"/>
      <c r="Q79" s="662"/>
      <c r="R79" s="328">
        <v>1</v>
      </c>
      <c r="S79" s="325">
        <v>0</v>
      </c>
      <c r="T79" s="329">
        <v>0</v>
      </c>
      <c r="U79" s="327">
        <v>0</v>
      </c>
      <c r="V79" s="158"/>
      <c r="W79" s="368">
        <v>0</v>
      </c>
      <c r="X79" s="219">
        <f t="shared" si="21"/>
        <v>0</v>
      </c>
      <c r="Y79" s="159">
        <v>45505</v>
      </c>
      <c r="Z79" s="133">
        <v>45657</v>
      </c>
      <c r="AA79" s="103">
        <f t="shared" si="22"/>
        <v>152</v>
      </c>
      <c r="AB79" s="660"/>
      <c r="AC79" s="663"/>
      <c r="AD79" s="663"/>
      <c r="AE79" s="663"/>
      <c r="AF79" s="663"/>
      <c r="AG79" s="103" t="s">
        <v>333</v>
      </c>
      <c r="AH79" s="103" t="s">
        <v>507</v>
      </c>
      <c r="AI79" s="146">
        <v>67247534.579999998</v>
      </c>
      <c r="AJ79" s="103" t="s">
        <v>77</v>
      </c>
      <c r="AK79" s="103" t="s">
        <v>54</v>
      </c>
      <c r="AL79" s="133">
        <v>45505</v>
      </c>
      <c r="AM79" s="102">
        <v>99171884</v>
      </c>
      <c r="AN79" s="102">
        <v>99171884</v>
      </c>
      <c r="AO79" s="101">
        <v>0</v>
      </c>
      <c r="AP79" s="316">
        <f>AO79/AN79</f>
        <v>0</v>
      </c>
      <c r="AQ79" s="297" t="s">
        <v>655</v>
      </c>
      <c r="AR79" s="725"/>
      <c r="AS79" s="651"/>
      <c r="AT79" s="651"/>
      <c r="AU79" s="653"/>
    </row>
    <row r="80" spans="1:47" ht="60" customHeight="1" x14ac:dyDescent="0.3">
      <c r="A80" s="713"/>
      <c r="B80" s="715"/>
      <c r="C80" s="705"/>
      <c r="D80" s="662" t="s">
        <v>281</v>
      </c>
      <c r="E80" s="663"/>
      <c r="F80" s="699"/>
      <c r="G80" s="663"/>
      <c r="H80" s="664"/>
      <c r="I80" s="669" t="s">
        <v>631</v>
      </c>
      <c r="J80" s="755">
        <v>0.1</v>
      </c>
      <c r="K80" s="681">
        <v>0</v>
      </c>
      <c r="L80" s="696">
        <v>0</v>
      </c>
      <c r="M80" s="682">
        <v>0</v>
      </c>
      <c r="N80" s="855">
        <v>0.25</v>
      </c>
      <c r="O80" s="119" t="s">
        <v>632</v>
      </c>
      <c r="P80" s="153"/>
      <c r="Q80" s="669" t="s">
        <v>305</v>
      </c>
      <c r="R80" s="324">
        <v>0.25</v>
      </c>
      <c r="S80" s="325">
        <v>0</v>
      </c>
      <c r="T80" s="329">
        <v>0</v>
      </c>
      <c r="U80" s="327">
        <v>0</v>
      </c>
      <c r="V80" s="144"/>
      <c r="W80" s="368">
        <v>0.25</v>
      </c>
      <c r="X80" s="219">
        <f t="shared" si="21"/>
        <v>1</v>
      </c>
      <c r="Y80" s="159">
        <v>45505</v>
      </c>
      <c r="Z80" s="133">
        <v>45657</v>
      </c>
      <c r="AA80" s="103">
        <f t="shared" si="22"/>
        <v>152</v>
      </c>
      <c r="AB80" s="660"/>
      <c r="AC80" s="663"/>
      <c r="AD80" s="663"/>
      <c r="AE80" s="663"/>
      <c r="AF80" s="663"/>
      <c r="AG80" s="103" t="s">
        <v>333</v>
      </c>
      <c r="AH80" s="103" t="s">
        <v>510</v>
      </c>
      <c r="AI80" s="146">
        <v>112079224.15000001</v>
      </c>
      <c r="AJ80" s="103" t="s">
        <v>55</v>
      </c>
      <c r="AK80" s="103" t="s">
        <v>54</v>
      </c>
      <c r="AL80" s="133">
        <v>45505</v>
      </c>
      <c r="AM80" s="102">
        <v>450102600</v>
      </c>
      <c r="AN80" s="102">
        <v>875506576</v>
      </c>
      <c r="AO80" s="101">
        <v>871374001</v>
      </c>
      <c r="AP80" s="316">
        <f>AO80/AN80</f>
        <v>0.99527978988018473</v>
      </c>
      <c r="AQ80" s="297" t="s">
        <v>660</v>
      </c>
      <c r="AR80" s="725"/>
      <c r="AS80" s="651"/>
      <c r="AT80" s="651"/>
      <c r="AU80" s="653"/>
    </row>
    <row r="81" spans="1:47" ht="60" customHeight="1" x14ac:dyDescent="0.3">
      <c r="A81" s="713"/>
      <c r="B81" s="715"/>
      <c r="C81" s="705"/>
      <c r="D81" s="664"/>
      <c r="E81" s="663"/>
      <c r="F81" s="699"/>
      <c r="G81" s="663"/>
      <c r="H81" s="204" t="s">
        <v>516</v>
      </c>
      <c r="I81" s="669"/>
      <c r="J81" s="755"/>
      <c r="K81" s="681"/>
      <c r="L81" s="696"/>
      <c r="M81" s="682"/>
      <c r="N81" s="855"/>
      <c r="O81" s="119" t="s">
        <v>633</v>
      </c>
      <c r="P81" s="153"/>
      <c r="Q81" s="662"/>
      <c r="R81" s="324">
        <v>1</v>
      </c>
      <c r="S81" s="325">
        <v>0</v>
      </c>
      <c r="T81" s="329">
        <v>0.5</v>
      </c>
      <c r="U81" s="327">
        <v>0.4</v>
      </c>
      <c r="V81" s="144"/>
      <c r="W81" s="368">
        <v>0.1</v>
      </c>
      <c r="X81" s="219">
        <f t="shared" si="21"/>
        <v>1</v>
      </c>
      <c r="Y81" s="159">
        <v>45505</v>
      </c>
      <c r="Z81" s="133">
        <v>45657</v>
      </c>
      <c r="AA81" s="103">
        <f t="shared" si="22"/>
        <v>152</v>
      </c>
      <c r="AB81" s="660"/>
      <c r="AC81" s="663"/>
      <c r="AD81" s="663"/>
      <c r="AE81" s="663"/>
      <c r="AF81" s="663"/>
      <c r="AG81" s="103" t="s">
        <v>333</v>
      </c>
      <c r="AH81" s="103" t="s">
        <v>506</v>
      </c>
      <c r="AI81" s="146">
        <v>44831689.659999996</v>
      </c>
      <c r="AJ81" s="103" t="s">
        <v>77</v>
      </c>
      <c r="AK81" s="103" t="s">
        <v>54</v>
      </c>
      <c r="AL81" s="133">
        <v>45505</v>
      </c>
      <c r="AM81" s="102">
        <v>0</v>
      </c>
      <c r="AN81" s="102">
        <v>377288383</v>
      </c>
      <c r="AO81" s="101">
        <v>391600000</v>
      </c>
      <c r="AP81" s="316">
        <f>AO81/AN81</f>
        <v>1.0379328324031647</v>
      </c>
      <c r="AQ81" s="297" t="s">
        <v>666</v>
      </c>
      <c r="AR81" s="725"/>
      <c r="AS81" s="651"/>
      <c r="AT81" s="651"/>
      <c r="AU81" s="653"/>
    </row>
    <row r="82" spans="1:47" ht="60" customHeight="1" x14ac:dyDescent="0.3">
      <c r="A82" s="713"/>
      <c r="B82" s="715"/>
      <c r="C82" s="705"/>
      <c r="D82" s="662" t="s">
        <v>283</v>
      </c>
      <c r="E82" s="663"/>
      <c r="F82" s="699"/>
      <c r="G82" s="663"/>
      <c r="H82" s="662" t="s">
        <v>336</v>
      </c>
      <c r="I82" s="662" t="s">
        <v>634</v>
      </c>
      <c r="J82" s="710" t="s">
        <v>503</v>
      </c>
      <c r="K82" s="644" t="s">
        <v>503</v>
      </c>
      <c r="L82" s="625" t="s">
        <v>503</v>
      </c>
      <c r="M82" s="690" t="s">
        <v>503</v>
      </c>
      <c r="N82" s="844" t="s">
        <v>503</v>
      </c>
      <c r="O82" s="202" t="s">
        <v>635</v>
      </c>
      <c r="P82" s="153"/>
      <c r="Q82" s="667" t="s">
        <v>300</v>
      </c>
      <c r="R82" s="324" t="s">
        <v>503</v>
      </c>
      <c r="S82" s="325" t="s">
        <v>512</v>
      </c>
      <c r="T82" s="329" t="s">
        <v>512</v>
      </c>
      <c r="U82" s="327" t="s">
        <v>512</v>
      </c>
      <c r="V82" s="144"/>
      <c r="W82" s="368" t="s">
        <v>512</v>
      </c>
      <c r="X82" s="219" t="s">
        <v>512</v>
      </c>
      <c r="Y82" s="159">
        <v>45505</v>
      </c>
      <c r="Z82" s="133">
        <v>45657</v>
      </c>
      <c r="AA82" s="103">
        <f t="shared" si="22"/>
        <v>152</v>
      </c>
      <c r="AB82" s="660"/>
      <c r="AC82" s="663"/>
      <c r="AD82" s="663"/>
      <c r="AE82" s="663"/>
      <c r="AF82" s="663"/>
      <c r="AG82" s="103" t="s">
        <v>333</v>
      </c>
      <c r="AH82" s="103" t="s">
        <v>510</v>
      </c>
      <c r="AI82" s="146">
        <v>67247534.489999995</v>
      </c>
      <c r="AJ82" s="103" t="s">
        <v>55</v>
      </c>
      <c r="AK82" s="103" t="s">
        <v>62</v>
      </c>
      <c r="AL82" s="133">
        <v>45505</v>
      </c>
      <c r="AM82" s="102">
        <v>0</v>
      </c>
      <c r="AN82" s="102">
        <v>29607958</v>
      </c>
      <c r="AO82" s="102">
        <v>0</v>
      </c>
      <c r="AP82" s="316">
        <f>AO82/AN82</f>
        <v>0</v>
      </c>
      <c r="AQ82" s="297" t="s">
        <v>667</v>
      </c>
      <c r="AR82" s="725"/>
      <c r="AS82" s="651"/>
      <c r="AT82" s="651"/>
      <c r="AU82" s="653"/>
    </row>
    <row r="83" spans="1:47" ht="60" customHeight="1" x14ac:dyDescent="0.3">
      <c r="A83" s="713"/>
      <c r="B83" s="715"/>
      <c r="C83" s="705"/>
      <c r="D83" s="663"/>
      <c r="E83" s="663"/>
      <c r="F83" s="699"/>
      <c r="G83" s="663"/>
      <c r="H83" s="663"/>
      <c r="I83" s="663"/>
      <c r="J83" s="711"/>
      <c r="K83" s="645"/>
      <c r="L83" s="626"/>
      <c r="M83" s="692"/>
      <c r="N83" s="845"/>
      <c r="O83" s="202" t="s">
        <v>636</v>
      </c>
      <c r="P83" s="153"/>
      <c r="Q83" s="667"/>
      <c r="R83" s="324">
        <v>6</v>
      </c>
      <c r="S83" s="325">
        <v>0</v>
      </c>
      <c r="T83" s="329">
        <v>4</v>
      </c>
      <c r="U83" s="327">
        <v>1</v>
      </c>
      <c r="V83" s="144"/>
      <c r="W83" s="368">
        <v>1</v>
      </c>
      <c r="X83" s="219">
        <f>+(S83+T83+U83+W83)/R83</f>
        <v>1</v>
      </c>
      <c r="Y83" s="159">
        <v>45505</v>
      </c>
      <c r="Z83" s="133">
        <v>45657</v>
      </c>
      <c r="AA83" s="103">
        <f t="shared" si="22"/>
        <v>152</v>
      </c>
      <c r="AB83" s="660"/>
      <c r="AC83" s="663"/>
      <c r="AD83" s="663"/>
      <c r="AE83" s="663"/>
      <c r="AF83" s="663"/>
      <c r="AG83" s="103" t="s">
        <v>333</v>
      </c>
      <c r="AH83" s="103" t="s">
        <v>506</v>
      </c>
      <c r="AI83" s="146">
        <v>156910913.81</v>
      </c>
      <c r="AJ83" s="103" t="s">
        <v>77</v>
      </c>
      <c r="AK83" s="103" t="s">
        <v>62</v>
      </c>
      <c r="AL83" s="133">
        <v>45505</v>
      </c>
      <c r="AM83" s="652">
        <v>151131360</v>
      </c>
      <c r="AN83" s="652">
        <v>151131361</v>
      </c>
      <c r="AO83" s="652">
        <v>146747000</v>
      </c>
      <c r="AP83" s="723">
        <f>AO83/AN83</f>
        <v>0.97098973389116772</v>
      </c>
      <c r="AQ83" s="675" t="s">
        <v>654</v>
      </c>
      <c r="AR83" s="725"/>
      <c r="AS83" s="651"/>
      <c r="AT83" s="651"/>
      <c r="AU83" s="653"/>
    </row>
    <row r="84" spans="1:47" ht="60" customHeight="1" x14ac:dyDescent="0.3">
      <c r="A84" s="713"/>
      <c r="B84" s="715"/>
      <c r="C84" s="705"/>
      <c r="D84" s="663"/>
      <c r="E84" s="663"/>
      <c r="F84" s="699"/>
      <c r="G84" s="663"/>
      <c r="H84" s="663"/>
      <c r="I84" s="663"/>
      <c r="J84" s="711"/>
      <c r="K84" s="645"/>
      <c r="L84" s="626"/>
      <c r="M84" s="692"/>
      <c r="N84" s="845"/>
      <c r="O84" s="202" t="s">
        <v>637</v>
      </c>
      <c r="P84" s="153"/>
      <c r="Q84" s="667"/>
      <c r="R84" s="103">
        <v>1</v>
      </c>
      <c r="S84" s="160">
        <v>0</v>
      </c>
      <c r="T84" s="158">
        <v>0</v>
      </c>
      <c r="U84" s="306">
        <v>1</v>
      </c>
      <c r="V84" s="144"/>
      <c r="W84" s="368">
        <v>0</v>
      </c>
      <c r="X84" s="219">
        <f t="shared" ref="X83:X85" si="23">+(S84+T84+U84)/R84</f>
        <v>1</v>
      </c>
      <c r="Y84" s="159">
        <v>45505</v>
      </c>
      <c r="Z84" s="133">
        <v>45657</v>
      </c>
      <c r="AA84" s="103">
        <f t="shared" si="22"/>
        <v>152</v>
      </c>
      <c r="AB84" s="660"/>
      <c r="AC84" s="663"/>
      <c r="AD84" s="663"/>
      <c r="AE84" s="663"/>
      <c r="AF84" s="663"/>
      <c r="AG84" s="103" t="s">
        <v>511</v>
      </c>
      <c r="AH84" s="103"/>
      <c r="AI84" s="103">
        <v>0</v>
      </c>
      <c r="AJ84" s="141"/>
      <c r="AK84" s="103" t="s">
        <v>62</v>
      </c>
      <c r="AL84" s="129"/>
      <c r="AM84" s="652"/>
      <c r="AN84" s="652"/>
      <c r="AO84" s="652"/>
      <c r="AP84" s="723"/>
      <c r="AQ84" s="676"/>
      <c r="AR84" s="725"/>
      <c r="AS84" s="651"/>
      <c r="AT84" s="651"/>
      <c r="AU84" s="653"/>
    </row>
    <row r="85" spans="1:47" ht="60" customHeight="1" x14ac:dyDescent="0.3">
      <c r="A85" s="676"/>
      <c r="B85" s="716"/>
      <c r="C85" s="706"/>
      <c r="D85" s="664"/>
      <c r="E85" s="664"/>
      <c r="F85" s="700"/>
      <c r="G85" s="664"/>
      <c r="H85" s="664"/>
      <c r="I85" s="664"/>
      <c r="J85" s="712"/>
      <c r="K85" s="646"/>
      <c r="L85" s="627"/>
      <c r="M85" s="691"/>
      <c r="N85" s="846"/>
      <c r="O85" s="203" t="s">
        <v>638</v>
      </c>
      <c r="P85" s="153"/>
      <c r="Q85" s="667"/>
      <c r="R85" s="103">
        <v>6</v>
      </c>
      <c r="S85" s="160">
        <v>0</v>
      </c>
      <c r="T85" s="144">
        <v>4</v>
      </c>
      <c r="U85" s="306">
        <v>1</v>
      </c>
      <c r="V85" s="144"/>
      <c r="W85" s="368">
        <v>1</v>
      </c>
      <c r="X85" s="219">
        <f>+(S85+T85+U85+W85)/R85</f>
        <v>1</v>
      </c>
      <c r="Y85" s="159">
        <v>45505</v>
      </c>
      <c r="Z85" s="133">
        <v>45657</v>
      </c>
      <c r="AA85" s="103">
        <f t="shared" si="22"/>
        <v>152</v>
      </c>
      <c r="AB85" s="661"/>
      <c r="AC85" s="664"/>
      <c r="AD85" s="664"/>
      <c r="AE85" s="664"/>
      <c r="AF85" s="664"/>
      <c r="AG85" s="103" t="s">
        <v>333</v>
      </c>
      <c r="AH85" s="103" t="s">
        <v>506</v>
      </c>
      <c r="AI85" s="146">
        <v>112079224.15000001</v>
      </c>
      <c r="AJ85" s="103" t="s">
        <v>77</v>
      </c>
      <c r="AK85" s="103" t="s">
        <v>54</v>
      </c>
      <c r="AL85" s="133">
        <v>45505</v>
      </c>
      <c r="AM85" s="102">
        <v>0</v>
      </c>
      <c r="AN85" s="102">
        <v>300000000</v>
      </c>
      <c r="AO85" s="138">
        <v>300000000</v>
      </c>
      <c r="AP85" s="138">
        <f>AO85/AN85</f>
        <v>1</v>
      </c>
      <c r="AQ85" s="127" t="s">
        <v>652</v>
      </c>
      <c r="AR85" s="726"/>
      <c r="AS85" s="651"/>
      <c r="AT85" s="651"/>
      <c r="AU85" s="653"/>
    </row>
    <row r="86" spans="1:47" ht="60" customHeight="1" x14ac:dyDescent="0.3">
      <c r="A86" s="230"/>
      <c r="B86" s="206"/>
      <c r="C86" s="194"/>
      <c r="D86" s="224"/>
      <c r="E86" s="672" t="s">
        <v>546</v>
      </c>
      <c r="F86" s="673"/>
      <c r="G86" s="673"/>
      <c r="H86" s="673"/>
      <c r="I86" s="673"/>
      <c r="J86" s="673"/>
      <c r="K86" s="673"/>
      <c r="L86" s="673"/>
      <c r="M86" s="673"/>
      <c r="N86" s="673"/>
      <c r="O86" s="673"/>
      <c r="P86" s="673"/>
      <c r="Q86" s="673"/>
      <c r="R86" s="673"/>
      <c r="S86" s="673"/>
      <c r="T86" s="673"/>
      <c r="U86" s="673"/>
      <c r="V86" s="674"/>
      <c r="W86" s="346"/>
      <c r="X86" s="231">
        <f>AVERAGE(X74:X85)</f>
        <v>0.81818181818181823</v>
      </c>
      <c r="Y86" s="159"/>
      <c r="Z86" s="133"/>
      <c r="AA86" s="103"/>
      <c r="AB86" s="139"/>
      <c r="AC86" s="185"/>
      <c r="AD86" s="185"/>
      <c r="AE86" s="185"/>
      <c r="AF86" s="224"/>
      <c r="AG86" s="103"/>
      <c r="AH86" s="103"/>
      <c r="AI86" s="146"/>
      <c r="AJ86" s="103"/>
      <c r="AK86" s="103"/>
      <c r="AL86" s="133"/>
      <c r="AM86" s="293">
        <f>SUM(AM74:AM85)</f>
        <v>1824024003</v>
      </c>
      <c r="AN86" s="293">
        <f t="shared" ref="AN86" si="24">SUM(AN74:AN85)</f>
        <v>3609120884</v>
      </c>
      <c r="AO86" s="293">
        <f>SUM(AO74:AO85)</f>
        <v>3392171335</v>
      </c>
      <c r="AP86" s="317">
        <f>AO86/AN86</f>
        <v>0.93988853353131407</v>
      </c>
      <c r="AQ86" s="127"/>
      <c r="AR86" s="288"/>
      <c r="AS86" s="253">
        <f>SUM(AS74)</f>
        <v>5236033065.2999992</v>
      </c>
      <c r="AT86" s="253">
        <f>SUM(AT74)</f>
        <v>3098340807</v>
      </c>
      <c r="AU86" s="254">
        <f>+AT86/AS86</f>
        <v>0.59173438524160282</v>
      </c>
    </row>
    <row r="87" spans="1:47" s="108" customFormat="1" ht="60" customHeight="1" x14ac:dyDescent="0.3">
      <c r="A87" s="128"/>
      <c r="B87" s="57"/>
      <c r="C87" s="105"/>
      <c r="D87" s="111"/>
      <c r="E87" s="57"/>
      <c r="F87" s="106"/>
      <c r="G87" s="57"/>
      <c r="H87" s="120"/>
      <c r="I87" s="57"/>
      <c r="J87" s="142"/>
      <c r="K87" s="142"/>
      <c r="L87" s="171"/>
      <c r="M87" s="142"/>
      <c r="N87" s="142"/>
      <c r="O87" s="112"/>
      <c r="P87" s="110"/>
      <c r="Q87" s="150"/>
      <c r="R87" s="109"/>
      <c r="S87" s="160"/>
      <c r="T87" s="160"/>
      <c r="U87" s="160"/>
      <c r="V87" s="160"/>
      <c r="W87" s="160"/>
      <c r="X87" s="160"/>
      <c r="Y87" s="161"/>
      <c r="Z87" s="109"/>
      <c r="AA87" s="110"/>
      <c r="AB87" s="109"/>
      <c r="AC87" s="57"/>
      <c r="AD87" s="57"/>
      <c r="AE87" s="109"/>
      <c r="AF87" s="111"/>
      <c r="AG87" s="109"/>
      <c r="AH87" s="110"/>
      <c r="AI87" s="110"/>
      <c r="AJ87" s="123"/>
      <c r="AK87" s="110"/>
      <c r="AL87" s="110"/>
      <c r="AM87" s="109"/>
      <c r="AN87" s="109"/>
      <c r="AO87" s="109"/>
      <c r="AP87" s="109"/>
      <c r="AQ87" s="112"/>
      <c r="AR87" s="151"/>
      <c r="AS87" s="110"/>
      <c r="AT87" s="110"/>
      <c r="AU87" s="110"/>
    </row>
    <row r="88" spans="1:47" ht="60" customHeight="1" x14ac:dyDescent="0.3">
      <c r="A88" s="688"/>
      <c r="B88" s="701" t="s">
        <v>294</v>
      </c>
      <c r="C88" s="704" t="s">
        <v>524</v>
      </c>
      <c r="D88" s="662" t="s">
        <v>307</v>
      </c>
      <c r="E88" s="662" t="s">
        <v>346</v>
      </c>
      <c r="F88" s="707">
        <v>2024139910267</v>
      </c>
      <c r="G88" s="662" t="s">
        <v>348</v>
      </c>
      <c r="H88" s="662" t="s">
        <v>349</v>
      </c>
      <c r="I88" s="675" t="s">
        <v>600</v>
      </c>
      <c r="J88" s="684" t="s">
        <v>503</v>
      </c>
      <c r="K88" s="644" t="s">
        <v>503</v>
      </c>
      <c r="L88" s="634" t="s">
        <v>503</v>
      </c>
      <c r="M88" s="693" t="s">
        <v>503</v>
      </c>
      <c r="N88" s="854" t="s">
        <v>503</v>
      </c>
      <c r="O88" s="96" t="s">
        <v>639</v>
      </c>
      <c r="P88" s="668" t="s">
        <v>649</v>
      </c>
      <c r="Q88" s="668" t="s">
        <v>300</v>
      </c>
      <c r="R88" s="103" t="s">
        <v>503</v>
      </c>
      <c r="S88" s="109" t="s">
        <v>503</v>
      </c>
      <c r="T88" s="103" t="s">
        <v>503</v>
      </c>
      <c r="U88" s="307" t="s">
        <v>503</v>
      </c>
      <c r="V88" s="144"/>
      <c r="W88" s="368" t="s">
        <v>503</v>
      </c>
      <c r="X88" s="144" t="s">
        <v>512</v>
      </c>
      <c r="Y88" s="144" t="s">
        <v>503</v>
      </c>
      <c r="Z88" s="103" t="s">
        <v>503</v>
      </c>
      <c r="AA88" s="103" t="s">
        <v>503</v>
      </c>
      <c r="AB88" s="720" t="s">
        <v>503</v>
      </c>
      <c r="AC88" s="662" t="s">
        <v>332</v>
      </c>
      <c r="AD88" s="662" t="s">
        <v>323</v>
      </c>
      <c r="AE88" s="670" t="s">
        <v>512</v>
      </c>
      <c r="AF88" s="670" t="s">
        <v>512</v>
      </c>
      <c r="AG88" s="103" t="s">
        <v>511</v>
      </c>
      <c r="AH88" s="103" t="s">
        <v>64</v>
      </c>
      <c r="AI88" s="103" t="s">
        <v>64</v>
      </c>
      <c r="AJ88" s="141"/>
      <c r="AK88" s="129"/>
      <c r="AL88" s="129"/>
      <c r="AM88" s="720" t="s">
        <v>512</v>
      </c>
      <c r="AN88" s="720" t="s">
        <v>512</v>
      </c>
      <c r="AO88" s="134"/>
      <c r="AP88" s="134"/>
      <c r="AQ88" s="720" t="s">
        <v>512</v>
      </c>
      <c r="AR88" s="717" t="s">
        <v>512</v>
      </c>
      <c r="AS88" s="129"/>
      <c r="AT88" s="129"/>
      <c r="AU88" s="129"/>
    </row>
    <row r="89" spans="1:47" ht="60" customHeight="1" x14ac:dyDescent="0.3">
      <c r="A89" s="688"/>
      <c r="B89" s="702"/>
      <c r="C89" s="705"/>
      <c r="D89" s="663"/>
      <c r="E89" s="663"/>
      <c r="F89" s="708"/>
      <c r="G89" s="663"/>
      <c r="H89" s="663"/>
      <c r="I89" s="713"/>
      <c r="J89" s="685"/>
      <c r="K89" s="645"/>
      <c r="L89" s="635"/>
      <c r="M89" s="694"/>
      <c r="N89" s="856"/>
      <c r="O89" s="96" t="s">
        <v>640</v>
      </c>
      <c r="P89" s="679"/>
      <c r="Q89" s="679"/>
      <c r="R89" s="103" t="s">
        <v>503</v>
      </c>
      <c r="S89" s="109" t="s">
        <v>503</v>
      </c>
      <c r="T89" s="103" t="s">
        <v>503</v>
      </c>
      <c r="U89" s="307" t="s">
        <v>503</v>
      </c>
      <c r="V89" s="144"/>
      <c r="W89" s="368" t="s">
        <v>503</v>
      </c>
      <c r="X89" s="144" t="s">
        <v>512</v>
      </c>
      <c r="Y89" s="144" t="s">
        <v>503</v>
      </c>
      <c r="Z89" s="103" t="s">
        <v>503</v>
      </c>
      <c r="AA89" s="103" t="s">
        <v>503</v>
      </c>
      <c r="AB89" s="721"/>
      <c r="AC89" s="663"/>
      <c r="AD89" s="663"/>
      <c r="AE89" s="670"/>
      <c r="AF89" s="670"/>
      <c r="AG89" s="103" t="s">
        <v>511</v>
      </c>
      <c r="AH89" s="103" t="s">
        <v>64</v>
      </c>
      <c r="AI89" s="103" t="s">
        <v>64</v>
      </c>
      <c r="AJ89" s="141"/>
      <c r="AK89" s="129"/>
      <c r="AL89" s="129"/>
      <c r="AM89" s="721"/>
      <c r="AN89" s="721"/>
      <c r="AO89" s="136"/>
      <c r="AP89" s="136"/>
      <c r="AQ89" s="721"/>
      <c r="AR89" s="718"/>
      <c r="AS89" s="129"/>
      <c r="AT89" s="129"/>
      <c r="AU89" s="129"/>
    </row>
    <row r="90" spans="1:47" ht="60" customHeight="1" x14ac:dyDescent="0.3">
      <c r="A90" s="688"/>
      <c r="B90" s="702"/>
      <c r="C90" s="705"/>
      <c r="D90" s="663"/>
      <c r="E90" s="663"/>
      <c r="F90" s="708"/>
      <c r="G90" s="663"/>
      <c r="H90" s="663"/>
      <c r="I90" s="713"/>
      <c r="J90" s="685"/>
      <c r="K90" s="645"/>
      <c r="L90" s="635"/>
      <c r="M90" s="694"/>
      <c r="N90" s="856"/>
      <c r="O90" s="96" t="s">
        <v>641</v>
      </c>
      <c r="P90" s="679"/>
      <c r="Q90" s="679"/>
      <c r="R90" s="103" t="s">
        <v>503</v>
      </c>
      <c r="S90" s="109" t="s">
        <v>503</v>
      </c>
      <c r="T90" s="103" t="s">
        <v>503</v>
      </c>
      <c r="U90" s="307" t="s">
        <v>503</v>
      </c>
      <c r="V90" s="144"/>
      <c r="W90" s="368" t="s">
        <v>503</v>
      </c>
      <c r="X90" s="144" t="s">
        <v>512</v>
      </c>
      <c r="Y90" s="144" t="s">
        <v>503</v>
      </c>
      <c r="Z90" s="103" t="s">
        <v>503</v>
      </c>
      <c r="AA90" s="103" t="s">
        <v>503</v>
      </c>
      <c r="AB90" s="721"/>
      <c r="AC90" s="663"/>
      <c r="AD90" s="663"/>
      <c r="AE90" s="670"/>
      <c r="AF90" s="670"/>
      <c r="AG90" s="103" t="s">
        <v>511</v>
      </c>
      <c r="AH90" s="103" t="s">
        <v>64</v>
      </c>
      <c r="AI90" s="103" t="s">
        <v>64</v>
      </c>
      <c r="AJ90" s="141"/>
      <c r="AK90" s="129"/>
      <c r="AL90" s="129"/>
      <c r="AM90" s="721"/>
      <c r="AN90" s="721"/>
      <c r="AO90" s="136"/>
      <c r="AP90" s="136"/>
      <c r="AQ90" s="721"/>
      <c r="AR90" s="718"/>
      <c r="AS90" s="129"/>
      <c r="AT90" s="129"/>
      <c r="AU90" s="129"/>
    </row>
    <row r="91" spans="1:47" ht="60" customHeight="1" x14ac:dyDescent="0.3">
      <c r="A91" s="688"/>
      <c r="B91" s="703"/>
      <c r="C91" s="706"/>
      <c r="D91" s="664"/>
      <c r="E91" s="664"/>
      <c r="F91" s="709"/>
      <c r="G91" s="664"/>
      <c r="H91" s="664"/>
      <c r="I91" s="676"/>
      <c r="J91" s="686"/>
      <c r="K91" s="646"/>
      <c r="L91" s="636"/>
      <c r="M91" s="695"/>
      <c r="N91" s="857"/>
      <c r="O91" s="96" t="s">
        <v>642</v>
      </c>
      <c r="P91" s="680"/>
      <c r="Q91" s="680"/>
      <c r="R91" s="103" t="s">
        <v>503</v>
      </c>
      <c r="S91" s="109" t="s">
        <v>503</v>
      </c>
      <c r="T91" s="103" t="s">
        <v>503</v>
      </c>
      <c r="U91" s="307" t="s">
        <v>503</v>
      </c>
      <c r="V91" s="144"/>
      <c r="W91" s="368" t="s">
        <v>503</v>
      </c>
      <c r="X91" s="144" t="s">
        <v>512</v>
      </c>
      <c r="Y91" s="144" t="s">
        <v>503</v>
      </c>
      <c r="Z91" s="103" t="s">
        <v>503</v>
      </c>
      <c r="AA91" s="103" t="s">
        <v>503</v>
      </c>
      <c r="AB91" s="722"/>
      <c r="AC91" s="664"/>
      <c r="AD91" s="664"/>
      <c r="AE91" s="670"/>
      <c r="AF91" s="670"/>
      <c r="AG91" s="103" t="s">
        <v>511</v>
      </c>
      <c r="AH91" s="103" t="s">
        <v>64</v>
      </c>
      <c r="AI91" s="103" t="s">
        <v>64</v>
      </c>
      <c r="AJ91" s="141"/>
      <c r="AK91" s="129"/>
      <c r="AL91" s="129"/>
      <c r="AM91" s="722"/>
      <c r="AN91" s="722"/>
      <c r="AO91" s="135"/>
      <c r="AP91" s="135"/>
      <c r="AQ91" s="722"/>
      <c r="AR91" s="719"/>
      <c r="AS91" s="129"/>
      <c r="AT91" s="129"/>
      <c r="AU91" s="129"/>
    </row>
    <row r="92" spans="1:47" ht="60" customHeight="1" x14ac:dyDescent="0.3">
      <c r="A92" s="99"/>
      <c r="B92" s="205"/>
      <c r="C92" s="194"/>
      <c r="D92" s="185"/>
      <c r="E92" s="672" t="s">
        <v>547</v>
      </c>
      <c r="F92" s="673"/>
      <c r="G92" s="673"/>
      <c r="H92" s="673"/>
      <c r="I92" s="673"/>
      <c r="J92" s="673"/>
      <c r="K92" s="673"/>
      <c r="L92" s="673"/>
      <c r="M92" s="673"/>
      <c r="N92" s="673"/>
      <c r="O92" s="673"/>
      <c r="P92" s="673"/>
      <c r="Q92" s="673"/>
      <c r="R92" s="673"/>
      <c r="S92" s="673"/>
      <c r="T92" s="673"/>
      <c r="U92" s="673"/>
      <c r="V92" s="674"/>
      <c r="W92" s="346"/>
      <c r="X92" s="144"/>
      <c r="Y92" s="144"/>
      <c r="Z92" s="103"/>
      <c r="AA92" s="103"/>
      <c r="AB92" s="135"/>
      <c r="AC92" s="185"/>
      <c r="AD92" s="224"/>
      <c r="AE92" s="103"/>
      <c r="AF92" s="103"/>
      <c r="AG92" s="103"/>
      <c r="AH92" s="103"/>
      <c r="AI92" s="103"/>
      <c r="AJ92" s="141"/>
      <c r="AK92" s="129"/>
      <c r="AL92" s="129"/>
      <c r="AM92" s="135"/>
      <c r="AN92" s="135"/>
      <c r="AO92" s="135"/>
      <c r="AP92" s="135"/>
      <c r="AQ92" s="192"/>
      <c r="AR92" s="290"/>
      <c r="AS92" s="129"/>
      <c r="AT92" s="129"/>
      <c r="AU92" s="129"/>
    </row>
    <row r="93" spans="1:47" s="108" customFormat="1" ht="60" customHeight="1" x14ac:dyDescent="0.3">
      <c r="B93" s="61"/>
      <c r="C93" s="148"/>
      <c r="D93" s="61"/>
      <c r="E93" s="61"/>
      <c r="F93" s="149"/>
      <c r="G93" s="61"/>
      <c r="H93" s="61"/>
      <c r="I93" s="61"/>
      <c r="J93" s="150"/>
      <c r="K93" s="150"/>
      <c r="L93" s="172"/>
      <c r="M93" s="150"/>
      <c r="N93" s="150"/>
      <c r="O93" s="113"/>
      <c r="P93" s="110"/>
      <c r="Q93" s="150"/>
      <c r="R93" s="109"/>
      <c r="S93" s="160"/>
      <c r="T93" s="160"/>
      <c r="U93" s="160"/>
      <c r="V93" s="160"/>
      <c r="W93" s="160"/>
      <c r="X93" s="160"/>
      <c r="Y93" s="160"/>
      <c r="Z93" s="109"/>
      <c r="AA93" s="109"/>
      <c r="AB93" s="110"/>
      <c r="AC93" s="57"/>
      <c r="AD93" s="151"/>
      <c r="AE93" s="123"/>
      <c r="AF93" s="123"/>
      <c r="AG93" s="109"/>
      <c r="AH93" s="109"/>
      <c r="AI93" s="109"/>
      <c r="AJ93" s="123"/>
      <c r="AK93" s="110"/>
      <c r="AL93" s="110"/>
      <c r="AM93" s="109"/>
      <c r="AN93" s="109"/>
      <c r="AO93" s="109"/>
      <c r="AP93" s="109"/>
      <c r="AQ93" s="107"/>
      <c r="AR93" s="291"/>
      <c r="AS93" s="110"/>
      <c r="AT93" s="110"/>
      <c r="AU93" s="110"/>
    </row>
    <row r="94" spans="1:47" ht="60" customHeight="1" x14ac:dyDescent="0.3">
      <c r="A94" s="689"/>
      <c r="B94" s="669" t="s">
        <v>295</v>
      </c>
      <c r="C94" s="669" t="s">
        <v>525</v>
      </c>
      <c r="D94" s="669" t="s">
        <v>308</v>
      </c>
      <c r="E94" s="669" t="s">
        <v>347</v>
      </c>
      <c r="F94" s="784">
        <v>2024130010268</v>
      </c>
      <c r="G94" s="669" t="s">
        <v>350</v>
      </c>
      <c r="H94" s="669" t="s">
        <v>351</v>
      </c>
      <c r="I94" s="669" t="s">
        <v>623</v>
      </c>
      <c r="J94" s="818" t="s">
        <v>503</v>
      </c>
      <c r="K94" s="681" t="s">
        <v>503</v>
      </c>
      <c r="L94" s="697" t="s">
        <v>503</v>
      </c>
      <c r="M94" s="640" t="s">
        <v>503</v>
      </c>
      <c r="N94" s="858" t="s">
        <v>503</v>
      </c>
      <c r="O94" s="119" t="s">
        <v>643</v>
      </c>
      <c r="P94" s="668" t="s">
        <v>649</v>
      </c>
      <c r="Q94" s="683" t="s">
        <v>301</v>
      </c>
      <c r="R94" s="103" t="s">
        <v>503</v>
      </c>
      <c r="S94" s="109" t="s">
        <v>503</v>
      </c>
      <c r="T94" s="103" t="s">
        <v>503</v>
      </c>
      <c r="U94" s="307" t="s">
        <v>503</v>
      </c>
      <c r="V94" s="144"/>
      <c r="W94" s="368" t="s">
        <v>503</v>
      </c>
      <c r="X94" s="144" t="s">
        <v>512</v>
      </c>
      <c r="Y94" s="144" t="s">
        <v>503</v>
      </c>
      <c r="Z94" s="103" t="s">
        <v>503</v>
      </c>
      <c r="AA94" s="103" t="s">
        <v>503</v>
      </c>
      <c r="AB94" s="720" t="s">
        <v>503</v>
      </c>
      <c r="AC94" s="669" t="s">
        <v>332</v>
      </c>
      <c r="AD94" s="669" t="s">
        <v>323</v>
      </c>
      <c r="AE94" s="670" t="s">
        <v>512</v>
      </c>
      <c r="AF94" s="670" t="s">
        <v>512</v>
      </c>
      <c r="AG94" s="103" t="s">
        <v>511</v>
      </c>
      <c r="AH94" s="103" t="s">
        <v>64</v>
      </c>
      <c r="AI94" s="103" t="s">
        <v>64</v>
      </c>
      <c r="AJ94" s="141"/>
      <c r="AK94" s="129"/>
      <c r="AL94" s="129"/>
      <c r="AM94" s="720" t="s">
        <v>512</v>
      </c>
      <c r="AN94" s="720" t="s">
        <v>512</v>
      </c>
      <c r="AO94" s="134"/>
      <c r="AP94" s="134"/>
      <c r="AQ94" s="720" t="s">
        <v>512</v>
      </c>
      <c r="AR94" s="717" t="s">
        <v>512</v>
      </c>
      <c r="AS94" s="129"/>
      <c r="AT94" s="129"/>
      <c r="AU94" s="129"/>
    </row>
    <row r="95" spans="1:47" ht="60" customHeight="1" x14ac:dyDescent="0.3">
      <c r="A95" s="689"/>
      <c r="B95" s="669"/>
      <c r="C95" s="669"/>
      <c r="D95" s="669"/>
      <c r="E95" s="669"/>
      <c r="F95" s="784"/>
      <c r="G95" s="669"/>
      <c r="H95" s="669"/>
      <c r="I95" s="669"/>
      <c r="J95" s="818"/>
      <c r="K95" s="681"/>
      <c r="L95" s="697"/>
      <c r="M95" s="640"/>
      <c r="N95" s="858"/>
      <c r="O95" s="130" t="s">
        <v>644</v>
      </c>
      <c r="P95" s="679"/>
      <c r="Q95" s="683" t="s">
        <v>190</v>
      </c>
      <c r="R95" s="103" t="s">
        <v>503</v>
      </c>
      <c r="S95" s="109" t="s">
        <v>503</v>
      </c>
      <c r="T95" s="103" t="s">
        <v>503</v>
      </c>
      <c r="U95" s="307" t="s">
        <v>503</v>
      </c>
      <c r="V95" s="144"/>
      <c r="W95" s="368" t="s">
        <v>503</v>
      </c>
      <c r="X95" s="144" t="s">
        <v>512</v>
      </c>
      <c r="Y95" s="144" t="s">
        <v>503</v>
      </c>
      <c r="Z95" s="103" t="s">
        <v>503</v>
      </c>
      <c r="AA95" s="103" t="s">
        <v>503</v>
      </c>
      <c r="AB95" s="721"/>
      <c r="AC95" s="669"/>
      <c r="AD95" s="669"/>
      <c r="AE95" s="670"/>
      <c r="AF95" s="670"/>
      <c r="AG95" s="103" t="s">
        <v>511</v>
      </c>
      <c r="AH95" s="103" t="s">
        <v>64</v>
      </c>
      <c r="AI95" s="103" t="s">
        <v>64</v>
      </c>
      <c r="AJ95" s="141"/>
      <c r="AK95" s="129"/>
      <c r="AL95" s="129"/>
      <c r="AM95" s="721"/>
      <c r="AN95" s="721"/>
      <c r="AO95" s="136"/>
      <c r="AP95" s="136"/>
      <c r="AQ95" s="721"/>
      <c r="AR95" s="718"/>
      <c r="AS95" s="129"/>
      <c r="AT95" s="129"/>
      <c r="AU95" s="129"/>
    </row>
    <row r="96" spans="1:47" ht="60" customHeight="1" x14ac:dyDescent="0.3">
      <c r="A96" s="689"/>
      <c r="B96" s="669"/>
      <c r="C96" s="669"/>
      <c r="D96" s="669"/>
      <c r="E96" s="669"/>
      <c r="F96" s="784"/>
      <c r="G96" s="669"/>
      <c r="H96" s="669"/>
      <c r="I96" s="669"/>
      <c r="J96" s="818"/>
      <c r="K96" s="681"/>
      <c r="L96" s="697"/>
      <c r="M96" s="640"/>
      <c r="N96" s="858"/>
      <c r="O96" s="130" t="s">
        <v>645</v>
      </c>
      <c r="P96" s="679"/>
      <c r="Q96" s="683" t="s">
        <v>190</v>
      </c>
      <c r="R96" s="103" t="s">
        <v>503</v>
      </c>
      <c r="S96" s="109" t="s">
        <v>503</v>
      </c>
      <c r="T96" s="103" t="s">
        <v>503</v>
      </c>
      <c r="U96" s="307" t="s">
        <v>503</v>
      </c>
      <c r="V96" s="144"/>
      <c r="W96" s="368" t="s">
        <v>503</v>
      </c>
      <c r="X96" s="144" t="s">
        <v>512</v>
      </c>
      <c r="Y96" s="144" t="s">
        <v>503</v>
      </c>
      <c r="Z96" s="103" t="s">
        <v>503</v>
      </c>
      <c r="AA96" s="103" t="s">
        <v>503</v>
      </c>
      <c r="AB96" s="721"/>
      <c r="AC96" s="669"/>
      <c r="AD96" s="669"/>
      <c r="AE96" s="670"/>
      <c r="AF96" s="670"/>
      <c r="AG96" s="103" t="s">
        <v>511</v>
      </c>
      <c r="AH96" s="103" t="s">
        <v>64</v>
      </c>
      <c r="AI96" s="103" t="s">
        <v>64</v>
      </c>
      <c r="AJ96" s="141"/>
      <c r="AK96" s="129"/>
      <c r="AL96" s="129"/>
      <c r="AM96" s="721"/>
      <c r="AN96" s="721"/>
      <c r="AO96" s="136"/>
      <c r="AP96" s="136"/>
      <c r="AQ96" s="721"/>
      <c r="AR96" s="718"/>
      <c r="AS96" s="129"/>
      <c r="AT96" s="129"/>
      <c r="AU96" s="129"/>
    </row>
    <row r="97" spans="1:47" ht="60" customHeight="1" x14ac:dyDescent="0.3">
      <c r="A97" s="689"/>
      <c r="B97" s="669"/>
      <c r="C97" s="669"/>
      <c r="D97" s="669"/>
      <c r="E97" s="669"/>
      <c r="F97" s="784"/>
      <c r="G97" s="669"/>
      <c r="H97" s="669"/>
      <c r="I97" s="669"/>
      <c r="J97" s="818"/>
      <c r="K97" s="681"/>
      <c r="L97" s="697"/>
      <c r="M97" s="640"/>
      <c r="N97" s="858"/>
      <c r="O97" s="130" t="s">
        <v>646</v>
      </c>
      <c r="P97" s="680"/>
      <c r="Q97" s="683" t="s">
        <v>190</v>
      </c>
      <c r="R97" s="103" t="s">
        <v>503</v>
      </c>
      <c r="S97" s="109" t="s">
        <v>503</v>
      </c>
      <c r="T97" s="103" t="s">
        <v>503</v>
      </c>
      <c r="U97" s="307" t="s">
        <v>503</v>
      </c>
      <c r="V97" s="144"/>
      <c r="W97" s="368" t="s">
        <v>503</v>
      </c>
      <c r="X97" s="144" t="s">
        <v>512</v>
      </c>
      <c r="Y97" s="232" t="s">
        <v>503</v>
      </c>
      <c r="Z97" s="233" t="s">
        <v>503</v>
      </c>
      <c r="AA97" s="233" t="s">
        <v>503</v>
      </c>
      <c r="AB97" s="721"/>
      <c r="AC97" s="662"/>
      <c r="AD97" s="662"/>
      <c r="AE97" s="671"/>
      <c r="AF97" s="671"/>
      <c r="AG97" s="233" t="s">
        <v>511</v>
      </c>
      <c r="AH97" s="233" t="s">
        <v>64</v>
      </c>
      <c r="AI97" s="233" t="s">
        <v>64</v>
      </c>
      <c r="AJ97" s="234"/>
      <c r="AK97" s="235"/>
      <c r="AL97" s="235"/>
      <c r="AM97" s="721"/>
      <c r="AN97" s="721"/>
      <c r="AO97" s="136"/>
      <c r="AP97" s="136"/>
      <c r="AQ97" s="721"/>
      <c r="AR97" s="718"/>
      <c r="AS97" s="129"/>
      <c r="AT97" s="129"/>
      <c r="AU97" s="129"/>
    </row>
    <row r="98" spans="1:47" ht="60" customHeight="1" x14ac:dyDescent="0.3">
      <c r="A98" s="129"/>
      <c r="B98" s="129"/>
      <c r="C98" s="129"/>
      <c r="D98" s="129"/>
      <c r="E98" s="672" t="s">
        <v>548</v>
      </c>
      <c r="F98" s="673"/>
      <c r="G98" s="673"/>
      <c r="H98" s="673"/>
      <c r="I98" s="673"/>
      <c r="J98" s="673"/>
      <c r="K98" s="673"/>
      <c r="L98" s="673"/>
      <c r="M98" s="673"/>
      <c r="N98" s="673"/>
      <c r="O98" s="673"/>
      <c r="P98" s="673"/>
      <c r="Q98" s="673"/>
      <c r="R98" s="673"/>
      <c r="S98" s="673"/>
      <c r="T98" s="673"/>
      <c r="U98" s="673"/>
      <c r="V98" s="674"/>
      <c r="W98" s="346"/>
      <c r="X98" s="129"/>
      <c r="Y98" s="129"/>
      <c r="Z98" s="129"/>
      <c r="AA98" s="129"/>
      <c r="AB98" s="228"/>
      <c r="AC98" s="129"/>
      <c r="AD98" s="129"/>
      <c r="AE98" s="129"/>
      <c r="AF98" s="129"/>
      <c r="AG98" s="129"/>
      <c r="AH98" s="129"/>
      <c r="AI98" s="129"/>
      <c r="AJ98" s="141"/>
      <c r="AK98" s="129"/>
      <c r="AL98" s="129"/>
      <c r="AM98" s="129"/>
      <c r="AN98" s="129"/>
      <c r="AO98" s="129"/>
      <c r="AP98" s="129"/>
      <c r="AQ98" s="129"/>
      <c r="AR98" s="153"/>
      <c r="AS98" s="129"/>
      <c r="AT98" s="129"/>
      <c r="AU98" s="129"/>
    </row>
    <row r="99" spans="1:47" x14ac:dyDescent="0.3">
      <c r="AB99" s="98"/>
      <c r="AS99" s="129"/>
      <c r="AT99" s="129"/>
      <c r="AU99" s="129"/>
    </row>
    <row r="100" spans="1:47" ht="46.5" customHeight="1" x14ac:dyDescent="0.3">
      <c r="R100" s="657" t="s">
        <v>678</v>
      </c>
      <c r="S100" s="657"/>
      <c r="T100" s="657"/>
      <c r="U100" s="657"/>
      <c r="V100" s="657"/>
      <c r="W100" s="347"/>
      <c r="X100" s="236">
        <f>+(X17+X30+X40+X49+X58+X72+X86+X92+X98)/7</f>
        <v>0.90259740259740262</v>
      </c>
      <c r="AB100" s="98"/>
      <c r="AO100" s="658" t="s">
        <v>685</v>
      </c>
      <c r="AP100" s="658"/>
      <c r="AQ100" s="658"/>
      <c r="AR100" s="292"/>
      <c r="AS100" s="237">
        <f>SUM(AS17+AS30+AS40+AS58+AS49+AS72+AS86+AS92+AS98)</f>
        <v>18786930294.139999</v>
      </c>
      <c r="AT100" s="237">
        <f>SUM(AT17+AT30+AT40+AT58+AT49+AT72+AT86+AT92+AT98)</f>
        <v>11211744556</v>
      </c>
      <c r="AU100" s="255">
        <f>+AT100/AS100</f>
        <v>0.59678427398525857</v>
      </c>
    </row>
    <row r="101" spans="1:47" x14ac:dyDescent="0.3">
      <c r="AB101" s="98"/>
    </row>
    <row r="102" spans="1:47" ht="14.5" x14ac:dyDescent="0.35">
      <c r="AB102" s="98"/>
      <c r="AS102" s="389"/>
      <c r="AT102" s="389"/>
    </row>
    <row r="103" spans="1:47" x14ac:dyDescent="0.3">
      <c r="AB103" s="98"/>
    </row>
    <row r="104" spans="1:47" ht="14.5" x14ac:dyDescent="0.35">
      <c r="AB104" s="98"/>
      <c r="AS104" s="389"/>
    </row>
    <row r="105" spans="1:47" x14ac:dyDescent="0.3">
      <c r="AB105" s="98"/>
      <c r="AS105" s="390"/>
    </row>
    <row r="106" spans="1:47" x14ac:dyDescent="0.3">
      <c r="AB106" s="98"/>
    </row>
    <row r="107" spans="1:47" x14ac:dyDescent="0.3">
      <c r="AB107" s="98"/>
    </row>
    <row r="108" spans="1:47" x14ac:dyDescent="0.3">
      <c r="AB108" s="98"/>
    </row>
    <row r="109" spans="1:47" x14ac:dyDescent="0.3">
      <c r="AB109" s="98"/>
    </row>
    <row r="110" spans="1:47" x14ac:dyDescent="0.3">
      <c r="AB110" s="98"/>
    </row>
    <row r="111" spans="1:47" x14ac:dyDescent="0.3">
      <c r="AB111" s="98"/>
    </row>
    <row r="112" spans="1:47" x14ac:dyDescent="0.3">
      <c r="AB112" s="98"/>
    </row>
    <row r="113" spans="28:28" x14ac:dyDescent="0.3">
      <c r="AB113" s="98"/>
    </row>
    <row r="114" spans="28:28" x14ac:dyDescent="0.3">
      <c r="AB114" s="98"/>
    </row>
    <row r="115" spans="28:28" x14ac:dyDescent="0.3">
      <c r="AB115" s="98"/>
    </row>
    <row r="116" spans="28:28" x14ac:dyDescent="0.3">
      <c r="AB116" s="98"/>
    </row>
    <row r="117" spans="28:28" x14ac:dyDescent="0.3">
      <c r="AB117" s="98"/>
    </row>
    <row r="118" spans="28:28" x14ac:dyDescent="0.3">
      <c r="AB118" s="98"/>
    </row>
    <row r="119" spans="28:28" x14ac:dyDescent="0.3">
      <c r="AB119" s="98"/>
    </row>
    <row r="120" spans="28:28" x14ac:dyDescent="0.3">
      <c r="AB120" s="98"/>
    </row>
    <row r="121" spans="28:28" x14ac:dyDescent="0.3">
      <c r="AB121" s="98"/>
    </row>
    <row r="122" spans="28:28" x14ac:dyDescent="0.3">
      <c r="AB122" s="98"/>
    </row>
    <row r="123" spans="28:28" x14ac:dyDescent="0.3">
      <c r="AB123" s="98"/>
    </row>
    <row r="124" spans="28:28" x14ac:dyDescent="0.3">
      <c r="AB124" s="98"/>
    </row>
    <row r="125" spans="28:28" x14ac:dyDescent="0.3">
      <c r="AB125" s="98"/>
    </row>
    <row r="126" spans="28:28" x14ac:dyDescent="0.3">
      <c r="AB126" s="98"/>
    </row>
    <row r="127" spans="28:28" x14ac:dyDescent="0.3">
      <c r="AB127" s="98"/>
    </row>
    <row r="128" spans="28:28" x14ac:dyDescent="0.3">
      <c r="AB128" s="98"/>
    </row>
    <row r="129" spans="28:28" x14ac:dyDescent="0.3">
      <c r="AB129" s="98"/>
    </row>
    <row r="130" spans="28:28" x14ac:dyDescent="0.3">
      <c r="AB130" s="98"/>
    </row>
    <row r="131" spans="28:28" x14ac:dyDescent="0.3">
      <c r="AB131" s="98"/>
    </row>
    <row r="132" spans="28:28" x14ac:dyDescent="0.3">
      <c r="AB132" s="98"/>
    </row>
    <row r="133" spans="28:28" x14ac:dyDescent="0.3">
      <c r="AB133" s="98"/>
    </row>
    <row r="134" spans="28:28" x14ac:dyDescent="0.3">
      <c r="AB134" s="98"/>
    </row>
    <row r="135" spans="28:28" x14ac:dyDescent="0.3">
      <c r="AB135" s="98"/>
    </row>
    <row r="136" spans="28:28" x14ac:dyDescent="0.3">
      <c r="AB136" s="98"/>
    </row>
    <row r="137" spans="28:28" x14ac:dyDescent="0.3">
      <c r="AB137" s="98"/>
    </row>
    <row r="138" spans="28:28" x14ac:dyDescent="0.3">
      <c r="AB138" s="98"/>
    </row>
    <row r="139" spans="28:28" x14ac:dyDescent="0.3">
      <c r="AB139" s="98"/>
    </row>
    <row r="140" spans="28:28" x14ac:dyDescent="0.3">
      <c r="AB140" s="98"/>
    </row>
    <row r="141" spans="28:28" x14ac:dyDescent="0.3">
      <c r="AB141" s="98"/>
    </row>
    <row r="142" spans="28:28" x14ac:dyDescent="0.3">
      <c r="AB142" s="98"/>
    </row>
    <row r="143" spans="28:28" x14ac:dyDescent="0.3">
      <c r="AB143" s="98"/>
    </row>
    <row r="144" spans="28:28" x14ac:dyDescent="0.3">
      <c r="AB144" s="98"/>
    </row>
    <row r="145" spans="28:28" x14ac:dyDescent="0.3">
      <c r="AB145" s="98"/>
    </row>
    <row r="146" spans="28:28" x14ac:dyDescent="0.3">
      <c r="AB146" s="98"/>
    </row>
    <row r="147" spans="28:28" x14ac:dyDescent="0.3">
      <c r="AB147" s="98"/>
    </row>
    <row r="148" spans="28:28" x14ac:dyDescent="0.3">
      <c r="AB148" s="98"/>
    </row>
    <row r="149" spans="28:28" x14ac:dyDescent="0.3">
      <c r="AB149" s="98"/>
    </row>
    <row r="150" spans="28:28" x14ac:dyDescent="0.3">
      <c r="AB150" s="98"/>
    </row>
    <row r="151" spans="28:28" x14ac:dyDescent="0.3">
      <c r="AB151" s="98"/>
    </row>
    <row r="152" spans="28:28" x14ac:dyDescent="0.3">
      <c r="AB152" s="98"/>
    </row>
    <row r="153" spans="28:28" x14ac:dyDescent="0.3">
      <c r="AB153" s="98"/>
    </row>
    <row r="154" spans="28:28" x14ac:dyDescent="0.3">
      <c r="AB154" s="98"/>
    </row>
    <row r="155" spans="28:28" x14ac:dyDescent="0.3">
      <c r="AB155" s="98"/>
    </row>
    <row r="156" spans="28:28" x14ac:dyDescent="0.3">
      <c r="AB156" s="98"/>
    </row>
    <row r="157" spans="28:28" x14ac:dyDescent="0.3">
      <c r="AB157" s="98"/>
    </row>
    <row r="158" spans="28:28" x14ac:dyDescent="0.3">
      <c r="AB158" s="98"/>
    </row>
    <row r="159" spans="28:28" x14ac:dyDescent="0.3">
      <c r="AB159" s="98"/>
    </row>
    <row r="160" spans="28:28" x14ac:dyDescent="0.3">
      <c r="AB160" s="98"/>
    </row>
    <row r="161" spans="28:28" x14ac:dyDescent="0.3">
      <c r="AB161" s="98"/>
    </row>
    <row r="162" spans="28:28" x14ac:dyDescent="0.3">
      <c r="AB162" s="98"/>
    </row>
    <row r="163" spans="28:28" x14ac:dyDescent="0.3">
      <c r="AB163" s="98"/>
    </row>
    <row r="164" spans="28:28" x14ac:dyDescent="0.3">
      <c r="AB164" s="98"/>
    </row>
    <row r="165" spans="28:28" x14ac:dyDescent="0.3">
      <c r="AB165" s="98"/>
    </row>
    <row r="166" spans="28:28" x14ac:dyDescent="0.3">
      <c r="AB166" s="98"/>
    </row>
    <row r="167" spans="28:28" x14ac:dyDescent="0.3">
      <c r="AB167" s="98"/>
    </row>
    <row r="168" spans="28:28" x14ac:dyDescent="0.3">
      <c r="AB168" s="98"/>
    </row>
    <row r="169" spans="28:28" x14ac:dyDescent="0.3">
      <c r="AB169" s="98"/>
    </row>
    <row r="170" spans="28:28" x14ac:dyDescent="0.3">
      <c r="AB170" s="98"/>
    </row>
    <row r="171" spans="28:28" x14ac:dyDescent="0.3">
      <c r="AB171" s="98"/>
    </row>
    <row r="172" spans="28:28" x14ac:dyDescent="0.3">
      <c r="AB172" s="98"/>
    </row>
    <row r="173" spans="28:28" x14ac:dyDescent="0.3">
      <c r="AB173" s="98"/>
    </row>
    <row r="174" spans="28:28" x14ac:dyDescent="0.3">
      <c r="AB174" s="98"/>
    </row>
    <row r="175" spans="28:28" x14ac:dyDescent="0.3">
      <c r="AB175" s="98"/>
    </row>
    <row r="176" spans="28:28" x14ac:dyDescent="0.3">
      <c r="AB176" s="98"/>
    </row>
    <row r="177" spans="28:28" x14ac:dyDescent="0.3">
      <c r="AB177" s="98"/>
    </row>
    <row r="178" spans="28:28" x14ac:dyDescent="0.3">
      <c r="AB178" s="98"/>
    </row>
    <row r="179" spans="28:28" x14ac:dyDescent="0.3">
      <c r="AB179" s="98"/>
    </row>
    <row r="180" spans="28:28" x14ac:dyDescent="0.3">
      <c r="AB180" s="98"/>
    </row>
    <row r="181" spans="28:28" x14ac:dyDescent="0.3">
      <c r="AB181" s="98"/>
    </row>
    <row r="182" spans="28:28" x14ac:dyDescent="0.3">
      <c r="AB182" s="98"/>
    </row>
    <row r="183" spans="28:28" x14ac:dyDescent="0.3">
      <c r="AB183" s="98"/>
    </row>
    <row r="184" spans="28:28" x14ac:dyDescent="0.3">
      <c r="AB184" s="98"/>
    </row>
    <row r="185" spans="28:28" x14ac:dyDescent="0.3">
      <c r="AB185" s="98"/>
    </row>
    <row r="186" spans="28:28" x14ac:dyDescent="0.3">
      <c r="AB186" s="98"/>
    </row>
    <row r="187" spans="28:28" x14ac:dyDescent="0.3">
      <c r="AB187" s="98"/>
    </row>
    <row r="188" spans="28:28" x14ac:dyDescent="0.3">
      <c r="AB188" s="98"/>
    </row>
    <row r="189" spans="28:28" x14ac:dyDescent="0.3">
      <c r="AB189" s="98"/>
    </row>
    <row r="190" spans="28:28" x14ac:dyDescent="0.3">
      <c r="AB190" s="98"/>
    </row>
    <row r="191" spans="28:28" x14ac:dyDescent="0.3">
      <c r="AB191" s="98"/>
    </row>
    <row r="192" spans="28:28" x14ac:dyDescent="0.3">
      <c r="AB192" s="98"/>
    </row>
    <row r="193" spans="28:28" x14ac:dyDescent="0.3">
      <c r="AB193" s="98"/>
    </row>
    <row r="194" spans="28:28" x14ac:dyDescent="0.3">
      <c r="AB194" s="98"/>
    </row>
    <row r="195" spans="28:28" x14ac:dyDescent="0.3">
      <c r="AB195" s="98"/>
    </row>
    <row r="196" spans="28:28" x14ac:dyDescent="0.3">
      <c r="AB196" s="98"/>
    </row>
    <row r="197" spans="28:28" x14ac:dyDescent="0.3">
      <c r="AB197" s="98"/>
    </row>
    <row r="198" spans="28:28" x14ac:dyDescent="0.3">
      <c r="AB198" s="98"/>
    </row>
    <row r="199" spans="28:28" x14ac:dyDescent="0.3">
      <c r="AB199" s="98"/>
    </row>
    <row r="200" spans="28:28" x14ac:dyDescent="0.3">
      <c r="AB200" s="98"/>
    </row>
    <row r="201" spans="28:28" x14ac:dyDescent="0.3">
      <c r="AB201" s="98"/>
    </row>
    <row r="202" spans="28:28" x14ac:dyDescent="0.3">
      <c r="AB202" s="98"/>
    </row>
    <row r="203" spans="28:28" x14ac:dyDescent="0.3">
      <c r="AB203" s="98"/>
    </row>
    <row r="204" spans="28:28" x14ac:dyDescent="0.3">
      <c r="AB204" s="98"/>
    </row>
    <row r="205" spans="28:28" x14ac:dyDescent="0.3">
      <c r="AB205" s="98"/>
    </row>
    <row r="206" spans="28:28" x14ac:dyDescent="0.3">
      <c r="AB206" s="98"/>
    </row>
    <row r="207" spans="28:28" x14ac:dyDescent="0.3">
      <c r="AB207" s="98"/>
    </row>
    <row r="208" spans="28:28" x14ac:dyDescent="0.3">
      <c r="AB208" s="98"/>
    </row>
    <row r="209" spans="28:28" x14ac:dyDescent="0.3">
      <c r="AB209" s="98"/>
    </row>
    <row r="210" spans="28:28" x14ac:dyDescent="0.3">
      <c r="AB210" s="98"/>
    </row>
    <row r="211" spans="28:28" x14ac:dyDescent="0.3">
      <c r="AB211" s="98"/>
    </row>
    <row r="212" spans="28:28" x14ac:dyDescent="0.3">
      <c r="AB212" s="98"/>
    </row>
    <row r="213" spans="28:28" x14ac:dyDescent="0.3">
      <c r="AB213" s="98"/>
    </row>
  </sheetData>
  <mergeCells count="453">
    <mergeCell ref="N76:N77"/>
    <mergeCell ref="N78:N79"/>
    <mergeCell ref="N80:N81"/>
    <mergeCell ref="N82:N85"/>
    <mergeCell ref="N88:N91"/>
    <mergeCell ref="N94:N97"/>
    <mergeCell ref="N38:N39"/>
    <mergeCell ref="N42:N45"/>
    <mergeCell ref="N46:N48"/>
    <mergeCell ref="N51:N54"/>
    <mergeCell ref="N55:N57"/>
    <mergeCell ref="N60:N61"/>
    <mergeCell ref="N62:N67"/>
    <mergeCell ref="N68:N71"/>
    <mergeCell ref="N74:N75"/>
    <mergeCell ref="N9:N12"/>
    <mergeCell ref="N13:N16"/>
    <mergeCell ref="N18:N19"/>
    <mergeCell ref="N21:N23"/>
    <mergeCell ref="N24:N27"/>
    <mergeCell ref="N28:N29"/>
    <mergeCell ref="N32:N33"/>
    <mergeCell ref="N34:N35"/>
    <mergeCell ref="N36:N37"/>
    <mergeCell ref="AO77:AO78"/>
    <mergeCell ref="P88:P91"/>
    <mergeCell ref="P94:P97"/>
    <mergeCell ref="P9:P16"/>
    <mergeCell ref="P18:P29"/>
    <mergeCell ref="P34:P35"/>
    <mergeCell ref="AE18:AE20"/>
    <mergeCell ref="AF15:AF20"/>
    <mergeCell ref="AF21:AF29"/>
    <mergeCell ref="AF36:AF39"/>
    <mergeCell ref="AF32:AF35"/>
    <mergeCell ref="AE9:AE12"/>
    <mergeCell ref="AB60:AB71"/>
    <mergeCell ref="AB42:AB48"/>
    <mergeCell ref="AC60:AC71"/>
    <mergeCell ref="AD60:AD71"/>
    <mergeCell ref="AM32:AM34"/>
    <mergeCell ref="AM42:AM43"/>
    <mergeCell ref="AB88:AB91"/>
    <mergeCell ref="Q88:Q91"/>
    <mergeCell ref="Q42:Q45"/>
    <mergeCell ref="AD42:AD48"/>
    <mergeCell ref="AD51:AD57"/>
    <mergeCell ref="AN83:AN84"/>
    <mergeCell ref="M28:M29"/>
    <mergeCell ref="M32:M33"/>
    <mergeCell ref="M34:M35"/>
    <mergeCell ref="AE21:AE29"/>
    <mergeCell ref="Q34:Q35"/>
    <mergeCell ref="AE36:AE39"/>
    <mergeCell ref="L28:L29"/>
    <mergeCell ref="AE32:AE35"/>
    <mergeCell ref="L24:L27"/>
    <mergeCell ref="Q38:Q39"/>
    <mergeCell ref="AD9:AD29"/>
    <mergeCell ref="AD32:AD39"/>
    <mergeCell ref="Q9:Q12"/>
    <mergeCell ref="Q13:Q16"/>
    <mergeCell ref="Q18:Q19"/>
    <mergeCell ref="Q21:Q23"/>
    <mergeCell ref="Q24:Q27"/>
    <mergeCell ref="Q28:Q29"/>
    <mergeCell ref="Q32:Q33"/>
    <mergeCell ref="AB9:AB29"/>
    <mergeCell ref="AC9:AC29"/>
    <mergeCell ref="L9:L12"/>
    <mergeCell ref="L13:L16"/>
    <mergeCell ref="L18:L19"/>
    <mergeCell ref="M9:M12"/>
    <mergeCell ref="Q68:Q71"/>
    <mergeCell ref="M42:M45"/>
    <mergeCell ref="J51:J54"/>
    <mergeCell ref="J60:J61"/>
    <mergeCell ref="J62:J67"/>
    <mergeCell ref="M36:M37"/>
    <mergeCell ref="Q36:Q37"/>
    <mergeCell ref="AC32:AC39"/>
    <mergeCell ref="AC42:AC48"/>
    <mergeCell ref="AC51:AC57"/>
    <mergeCell ref="AB51:AB57"/>
    <mergeCell ref="M38:M39"/>
    <mergeCell ref="K38:K39"/>
    <mergeCell ref="J42:J45"/>
    <mergeCell ref="M55:M57"/>
    <mergeCell ref="M60:M61"/>
    <mergeCell ref="Q62:Q67"/>
    <mergeCell ref="L36:L37"/>
    <mergeCell ref="L38:L39"/>
    <mergeCell ref="J32:J33"/>
    <mergeCell ref="AB32:AB39"/>
    <mergeCell ref="M62:M67"/>
    <mergeCell ref="K42:K45"/>
    <mergeCell ref="L21:L23"/>
    <mergeCell ref="J55:J57"/>
    <mergeCell ref="J94:J97"/>
    <mergeCell ref="J21:J23"/>
    <mergeCell ref="J24:J27"/>
    <mergeCell ref="J74:J75"/>
    <mergeCell ref="J76:J77"/>
    <mergeCell ref="J88:J91"/>
    <mergeCell ref="E17:V17"/>
    <mergeCell ref="J28:J29"/>
    <mergeCell ref="J18:J19"/>
    <mergeCell ref="M18:M19"/>
    <mergeCell ref="G88:G91"/>
    <mergeCell ref="H88:H91"/>
    <mergeCell ref="I88:I91"/>
    <mergeCell ref="I60:I61"/>
    <mergeCell ref="H60:H67"/>
    <mergeCell ref="I62:I67"/>
    <mergeCell ref="H68:H71"/>
    <mergeCell ref="I68:I71"/>
    <mergeCell ref="E60:E71"/>
    <mergeCell ref="G60:G71"/>
    <mergeCell ref="M68:M71"/>
    <mergeCell ref="F60:F71"/>
    <mergeCell ref="M13:M16"/>
    <mergeCell ref="M21:M23"/>
    <mergeCell ref="M24:M27"/>
    <mergeCell ref="E42:E48"/>
    <mergeCell ref="G42:G48"/>
    <mergeCell ref="F42:F48"/>
    <mergeCell ref="F51:F57"/>
    <mergeCell ref="G51:G57"/>
    <mergeCell ref="H42:H45"/>
    <mergeCell ref="F32:F39"/>
    <mergeCell ref="G32:G39"/>
    <mergeCell ref="E49:V49"/>
    <mergeCell ref="L32:L33"/>
    <mergeCell ref="L34:L35"/>
    <mergeCell ref="E30:V30"/>
    <mergeCell ref="E40:V40"/>
    <mergeCell ref="H46:H48"/>
    <mergeCell ref="E51:E57"/>
    <mergeCell ref="H51:H54"/>
    <mergeCell ref="I51:I54"/>
    <mergeCell ref="H55:H57"/>
    <mergeCell ref="I55:I57"/>
    <mergeCell ref="I42:I45"/>
    <mergeCell ref="E32:E39"/>
    <mergeCell ref="B94:B97"/>
    <mergeCell ref="C94:C97"/>
    <mergeCell ref="D94:D97"/>
    <mergeCell ref="E94:E97"/>
    <mergeCell ref="F94:F97"/>
    <mergeCell ref="G94:G97"/>
    <mergeCell ref="H94:H97"/>
    <mergeCell ref="I94:I97"/>
    <mergeCell ref="AE13:AE14"/>
    <mergeCell ref="AE15:AE16"/>
    <mergeCell ref="H36:H39"/>
    <mergeCell ref="I32:I35"/>
    <mergeCell ref="I36:I37"/>
    <mergeCell ref="I38:I39"/>
    <mergeCell ref="H32:H35"/>
    <mergeCell ref="I46:I48"/>
    <mergeCell ref="J46:J48"/>
    <mergeCell ref="J36:J37"/>
    <mergeCell ref="J38:J39"/>
    <mergeCell ref="J34:J35"/>
    <mergeCell ref="D60:D61"/>
    <mergeCell ref="D68:D71"/>
    <mergeCell ref="D62:D67"/>
    <mergeCell ref="C60:C61"/>
    <mergeCell ref="C3:AQ3"/>
    <mergeCell ref="C4:AQ4"/>
    <mergeCell ref="C5:AR5"/>
    <mergeCell ref="A6:AF7"/>
    <mergeCell ref="A5:B5"/>
    <mergeCell ref="A1:B4"/>
    <mergeCell ref="AG6:AL7"/>
    <mergeCell ref="AM6:AR7"/>
    <mergeCell ref="C1:AQ1"/>
    <mergeCell ref="C2:AQ2"/>
    <mergeCell ref="AQ19:AQ21"/>
    <mergeCell ref="AQ22:AQ23"/>
    <mergeCell ref="AQ24:AQ25"/>
    <mergeCell ref="AQ26:AQ29"/>
    <mergeCell ref="AM22:AM23"/>
    <mergeCell ref="AM24:AM25"/>
    <mergeCell ref="AM26:AM29"/>
    <mergeCell ref="AN19:AN21"/>
    <mergeCell ref="AN22:AN23"/>
    <mergeCell ref="AN24:AN25"/>
    <mergeCell ref="AO19:AO21"/>
    <mergeCell ref="AO22:AO23"/>
    <mergeCell ref="AO24:AO25"/>
    <mergeCell ref="AP19:AP21"/>
    <mergeCell ref="AP22:AP23"/>
    <mergeCell ref="AP24:AP25"/>
    <mergeCell ref="AR42:AR48"/>
    <mergeCell ref="AN56:AN57"/>
    <mergeCell ref="AQ56:AQ57"/>
    <mergeCell ref="AE60:AE71"/>
    <mergeCell ref="AF60:AF71"/>
    <mergeCell ref="AM56:AM57"/>
    <mergeCell ref="AM60:AM71"/>
    <mergeCell ref="AE56:AE57"/>
    <mergeCell ref="AF56:AF57"/>
    <mergeCell ref="AE42:AE48"/>
    <mergeCell ref="AF42:AF48"/>
    <mergeCell ref="AN60:AN71"/>
    <mergeCell ref="AQ51:AQ52"/>
    <mergeCell ref="AQ53:AQ55"/>
    <mergeCell ref="AE51:AE52"/>
    <mergeCell ref="AE53:AE55"/>
    <mergeCell ref="AF51:AF52"/>
    <mergeCell ref="AF53:AF55"/>
    <mergeCell ref="AM51:AM52"/>
    <mergeCell ref="AQ60:AQ71"/>
    <mergeCell ref="AM53:AM55"/>
    <mergeCell ref="AR51:AR57"/>
    <mergeCell ref="AO53:AO55"/>
    <mergeCell ref="AO44:AO45"/>
    <mergeCell ref="A9:A16"/>
    <mergeCell ref="B9:B16"/>
    <mergeCell ref="C9:C16"/>
    <mergeCell ref="D13:D16"/>
    <mergeCell ref="E9:E16"/>
    <mergeCell ref="H9:H12"/>
    <mergeCell ref="I9:I12"/>
    <mergeCell ref="J9:J12"/>
    <mergeCell ref="H13:H16"/>
    <mergeCell ref="I13:I16"/>
    <mergeCell ref="D9:D12"/>
    <mergeCell ref="G9:G16"/>
    <mergeCell ref="F9:F16"/>
    <mergeCell ref="J13:J16"/>
    <mergeCell ref="A18:A29"/>
    <mergeCell ref="B18:B29"/>
    <mergeCell ref="C18:C29"/>
    <mergeCell ref="H21:H27"/>
    <mergeCell ref="H28:H29"/>
    <mergeCell ref="I28:I29"/>
    <mergeCell ref="I21:I27"/>
    <mergeCell ref="H18:H20"/>
    <mergeCell ref="I18:I19"/>
    <mergeCell ref="D19:D20"/>
    <mergeCell ref="D21:D23"/>
    <mergeCell ref="D24:D27"/>
    <mergeCell ref="D28:D29"/>
    <mergeCell ref="E18:E29"/>
    <mergeCell ref="F18:F29"/>
    <mergeCell ref="G18:G29"/>
    <mergeCell ref="D32:D33"/>
    <mergeCell ref="B51:B57"/>
    <mergeCell ref="C51:C57"/>
    <mergeCell ref="B32:B39"/>
    <mergeCell ref="C32:C39"/>
    <mergeCell ref="A42:A48"/>
    <mergeCell ref="A51:A57"/>
    <mergeCell ref="A60:A71"/>
    <mergeCell ref="C68:C71"/>
    <mergeCell ref="D34:D35"/>
    <mergeCell ref="D36:D37"/>
    <mergeCell ref="D38:D39"/>
    <mergeCell ref="B60:B71"/>
    <mergeCell ref="A32:A39"/>
    <mergeCell ref="B42:B48"/>
    <mergeCell ref="C42:C48"/>
    <mergeCell ref="D42:D45"/>
    <mergeCell ref="D46:D48"/>
    <mergeCell ref="D51:D54"/>
    <mergeCell ref="D55:D57"/>
    <mergeCell ref="C62:C67"/>
    <mergeCell ref="C74:C85"/>
    <mergeCell ref="D74:D75"/>
    <mergeCell ref="D76:D77"/>
    <mergeCell ref="D78:D79"/>
    <mergeCell ref="D80:D81"/>
    <mergeCell ref="D82:D85"/>
    <mergeCell ref="I74:I77"/>
    <mergeCell ref="I78:I79"/>
    <mergeCell ref="J78:J79"/>
    <mergeCell ref="I80:I81"/>
    <mergeCell ref="J80:J81"/>
    <mergeCell ref="E74:E85"/>
    <mergeCell ref="G74:G85"/>
    <mergeCell ref="H74:H80"/>
    <mergeCell ref="H82:H85"/>
    <mergeCell ref="I82:I85"/>
    <mergeCell ref="AQ42:AQ43"/>
    <mergeCell ref="AM44:AM45"/>
    <mergeCell ref="AM46:AM47"/>
    <mergeCell ref="AN46:AN47"/>
    <mergeCell ref="AN44:AN45"/>
    <mergeCell ref="AQ44:AQ45"/>
    <mergeCell ref="AN26:AN29"/>
    <mergeCell ref="AM38:AM39"/>
    <mergeCell ref="AO46:AO47"/>
    <mergeCell ref="AO32:AO34"/>
    <mergeCell ref="AO38:AO39"/>
    <mergeCell ref="AO26:AO29"/>
    <mergeCell ref="AQ46:AQ47"/>
    <mergeCell ref="AO42:AO43"/>
    <mergeCell ref="AN42:AN43"/>
    <mergeCell ref="AN32:AN34"/>
    <mergeCell ref="AP26:AP29"/>
    <mergeCell ref="AP32:AP34"/>
    <mergeCell ref="AP38:AP39"/>
    <mergeCell ref="AP42:AP43"/>
    <mergeCell ref="AP44:AP45"/>
    <mergeCell ref="AP46:AP47"/>
    <mergeCell ref="AO83:AO84"/>
    <mergeCell ref="AP83:AP84"/>
    <mergeCell ref="AP75:AP76"/>
    <mergeCell ref="AP77:AP78"/>
    <mergeCell ref="AR18:AR29"/>
    <mergeCell ref="AF13:AF14"/>
    <mergeCell ref="AF11:AF12"/>
    <mergeCell ref="AR74:AR85"/>
    <mergeCell ref="AR9:AR16"/>
    <mergeCell ref="AM19:AM21"/>
    <mergeCell ref="AF9:AF10"/>
    <mergeCell ref="AQ75:AQ76"/>
    <mergeCell ref="AN77:AN78"/>
    <mergeCell ref="AQ77:AQ78"/>
    <mergeCell ref="AO51:AO52"/>
    <mergeCell ref="AO56:AO57"/>
    <mergeCell ref="AN51:AN52"/>
    <mergeCell ref="AN53:AN55"/>
    <mergeCell ref="AR32:AR39"/>
    <mergeCell ref="AN38:AN39"/>
    <mergeCell ref="AQ32:AQ34"/>
    <mergeCell ref="AQ38:AQ39"/>
    <mergeCell ref="AR60:AR71"/>
    <mergeCell ref="AP51:AP52"/>
    <mergeCell ref="AR88:AR91"/>
    <mergeCell ref="AM88:AM91"/>
    <mergeCell ref="AN88:AN91"/>
    <mergeCell ref="AQ88:AQ91"/>
    <mergeCell ref="AM94:AM97"/>
    <mergeCell ref="AN94:AN97"/>
    <mergeCell ref="AQ94:AQ97"/>
    <mergeCell ref="AR94:AR97"/>
    <mergeCell ref="AB94:AB97"/>
    <mergeCell ref="AC88:AC91"/>
    <mergeCell ref="AD88:AD91"/>
    <mergeCell ref="AC94:AC97"/>
    <mergeCell ref="AD94:AD97"/>
    <mergeCell ref="A88:A91"/>
    <mergeCell ref="A94:A97"/>
    <mergeCell ref="M76:M77"/>
    <mergeCell ref="M78:M79"/>
    <mergeCell ref="M80:M81"/>
    <mergeCell ref="M82:M85"/>
    <mergeCell ref="M88:M91"/>
    <mergeCell ref="M94:M97"/>
    <mergeCell ref="L76:L77"/>
    <mergeCell ref="L78:L79"/>
    <mergeCell ref="L80:L81"/>
    <mergeCell ref="L82:L85"/>
    <mergeCell ref="L88:L91"/>
    <mergeCell ref="L94:L97"/>
    <mergeCell ref="F74:F85"/>
    <mergeCell ref="B88:B91"/>
    <mergeCell ref="C88:C91"/>
    <mergeCell ref="D88:D91"/>
    <mergeCell ref="E88:E91"/>
    <mergeCell ref="F88:F91"/>
    <mergeCell ref="L74:L75"/>
    <mergeCell ref="J82:J85"/>
    <mergeCell ref="A74:A85"/>
    <mergeCell ref="B74:B85"/>
    <mergeCell ref="K60:K61"/>
    <mergeCell ref="K62:K67"/>
    <mergeCell ref="Q51:Q54"/>
    <mergeCell ref="Q55:Q57"/>
    <mergeCell ref="Q60:Q61"/>
    <mergeCell ref="P51:P57"/>
    <mergeCell ref="Q46:Q48"/>
    <mergeCell ref="K68:K71"/>
    <mergeCell ref="E98:V98"/>
    <mergeCell ref="K74:K75"/>
    <mergeCell ref="K76:K77"/>
    <mergeCell ref="K78:K79"/>
    <mergeCell ref="K80:K81"/>
    <mergeCell ref="K82:K85"/>
    <mergeCell ref="M74:M75"/>
    <mergeCell ref="K88:K91"/>
    <mergeCell ref="K94:K97"/>
    <mergeCell ref="E58:V58"/>
    <mergeCell ref="E72:V72"/>
    <mergeCell ref="Q94:Q97"/>
    <mergeCell ref="J68:J71"/>
    <mergeCell ref="K46:K48"/>
    <mergeCell ref="K51:K54"/>
    <mergeCell ref="K55:K57"/>
    <mergeCell ref="R100:V100"/>
    <mergeCell ref="AO100:AQ100"/>
    <mergeCell ref="AB74:AB85"/>
    <mergeCell ref="AC74:AC85"/>
    <mergeCell ref="AD74:AD85"/>
    <mergeCell ref="AM77:AM78"/>
    <mergeCell ref="AM75:AM76"/>
    <mergeCell ref="AN75:AN76"/>
    <mergeCell ref="Q76:Q77"/>
    <mergeCell ref="Q78:Q79"/>
    <mergeCell ref="Q80:Q81"/>
    <mergeCell ref="Q82:Q85"/>
    <mergeCell ref="Q74:Q75"/>
    <mergeCell ref="AE88:AE91"/>
    <mergeCell ref="AF88:AF91"/>
    <mergeCell ref="AE94:AE97"/>
    <mergeCell ref="AF94:AF97"/>
    <mergeCell ref="E86:V86"/>
    <mergeCell ref="E92:V92"/>
    <mergeCell ref="AQ83:AQ84"/>
    <mergeCell ref="AF74:AF85"/>
    <mergeCell ref="AE74:AE85"/>
    <mergeCell ref="AO75:AO76"/>
    <mergeCell ref="AM83:AM84"/>
    <mergeCell ref="AS42:AS48"/>
    <mergeCell ref="AT42:AT48"/>
    <mergeCell ref="AS51:AS71"/>
    <mergeCell ref="AT51:AT71"/>
    <mergeCell ref="AS74:AS85"/>
    <mergeCell ref="AT74:AT85"/>
    <mergeCell ref="AS9:AS29"/>
    <mergeCell ref="AT9:AT29"/>
    <mergeCell ref="AU9:AU29"/>
    <mergeCell ref="AS32:AS39"/>
    <mergeCell ref="AT32:AT39"/>
    <mergeCell ref="AU74:AU85"/>
    <mergeCell ref="AU42:AU48"/>
    <mergeCell ref="AU51:AU71"/>
    <mergeCell ref="AU32:AU39"/>
    <mergeCell ref="K9:K12"/>
    <mergeCell ref="K13:K16"/>
    <mergeCell ref="K18:K19"/>
    <mergeCell ref="K21:K23"/>
    <mergeCell ref="K24:K27"/>
    <mergeCell ref="K28:K29"/>
    <mergeCell ref="K32:K33"/>
    <mergeCell ref="K34:K35"/>
    <mergeCell ref="K36:K37"/>
    <mergeCell ref="AP53:AP55"/>
    <mergeCell ref="AP56:AP57"/>
    <mergeCell ref="AP60:AP71"/>
    <mergeCell ref="L42:L45"/>
    <mergeCell ref="L46:L48"/>
    <mergeCell ref="L51:L54"/>
    <mergeCell ref="L55:L57"/>
    <mergeCell ref="L60:L61"/>
    <mergeCell ref="L62:L67"/>
    <mergeCell ref="L68:L71"/>
    <mergeCell ref="M46:M48"/>
    <mergeCell ref="M51:M54"/>
    <mergeCell ref="AO60:AO71"/>
  </mergeCells>
  <phoneticPr fontId="16" type="noConversion"/>
  <dataValidations count="2">
    <dataValidation type="list" allowBlank="1" showInputMessage="1" showErrorMessage="1" sqref="P99:P181 P8:P9 P18 P41:P48 P93 P59:P71 P73:P85 P50 P87 P31:P33 P36:P39" xr:uid="{00000000-0002-0000-0300-000000000000}">
      <formula1>$AY$9:$AY$36</formula1>
    </dataValidation>
    <dataValidation type="list" allowBlank="1" showInputMessage="1" showErrorMessage="1" sqref="Q31 Q93:Q97 Q87 Q73 Q59 Q50 Q41" xr:uid="{00000000-0002-0000-0300-000001000000}">
      <formula1>$AE$9:$AE$15</formula1>
    </dataValidation>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2000000}">
          <x14:formula1>
            <xm:f>ANEXO1!$A$2:$A$21</xm:f>
          </x14:formula1>
          <xm:sqref>AJ9:AJ136</xm:sqref>
        </x14:dataValidation>
        <x14:dataValidation type="list" allowBlank="1" showInputMessage="1" showErrorMessage="1" xr:uid="{00000000-0002-0000-0300-000003000000}">
          <x14:formula1>
            <xm:f>ANEXO1!$F$2:$F$7</xm:f>
          </x14:formula1>
          <xm:sqref>AK9:AK145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G27"/>
  <sheetViews>
    <sheetView zoomScale="90" zoomScaleNormal="90" workbookViewId="0">
      <selection activeCell="A7" sqref="A7"/>
    </sheetView>
  </sheetViews>
  <sheetFormatPr baseColWidth="10" defaultColWidth="10.90625" defaultRowHeight="14.5" x14ac:dyDescent="0.35"/>
  <cols>
    <col min="1" max="1" width="20.7265625" customWidth="1"/>
    <col min="2" max="2" width="25" customWidth="1"/>
    <col min="3" max="3" width="19.7265625" customWidth="1"/>
    <col min="4" max="4" width="20.36328125" customWidth="1"/>
    <col min="5" max="6" width="22.90625" customWidth="1"/>
    <col min="7" max="7" width="25.26953125" customWidth="1"/>
  </cols>
  <sheetData>
    <row r="2" spans="1:7" x14ac:dyDescent="0.35">
      <c r="A2" s="871" t="s">
        <v>37</v>
      </c>
      <c r="B2" s="872"/>
      <c r="C2" s="872"/>
      <c r="D2" s="872"/>
      <c r="E2" s="872"/>
      <c r="F2" s="872"/>
      <c r="G2" s="873"/>
    </row>
    <row r="3" spans="1:7" s="7" customFormat="1" x14ac:dyDescent="0.35">
      <c r="A3" s="31" t="s">
        <v>38</v>
      </c>
      <c r="B3" s="868" t="s">
        <v>39</v>
      </c>
      <c r="C3" s="868"/>
      <c r="D3" s="868"/>
      <c r="E3" s="868"/>
      <c r="F3" s="868"/>
      <c r="G3" s="32" t="s">
        <v>40</v>
      </c>
    </row>
    <row r="4" spans="1:7" ht="12.75" customHeight="1" x14ac:dyDescent="0.35">
      <c r="A4" s="33">
        <v>45489</v>
      </c>
      <c r="B4" s="869" t="s">
        <v>219</v>
      </c>
      <c r="C4" s="869"/>
      <c r="D4" s="869"/>
      <c r="E4" s="869"/>
      <c r="F4" s="869"/>
      <c r="G4" s="34" t="s">
        <v>220</v>
      </c>
    </row>
    <row r="5" spans="1:7" ht="12.75" customHeight="1" x14ac:dyDescent="0.35">
      <c r="A5" s="35"/>
      <c r="B5" s="869"/>
      <c r="C5" s="869"/>
      <c r="D5" s="869"/>
      <c r="E5" s="869"/>
      <c r="F5" s="869"/>
      <c r="G5" s="34"/>
    </row>
    <row r="6" spans="1:7" x14ac:dyDescent="0.35">
      <c r="A6" s="35"/>
      <c r="B6" s="870"/>
      <c r="C6" s="870"/>
      <c r="D6" s="870"/>
      <c r="E6" s="870"/>
      <c r="F6" s="870"/>
      <c r="G6" s="36"/>
    </row>
    <row r="7" spans="1:7" x14ac:dyDescent="0.35">
      <c r="A7" s="35"/>
      <c r="B7" s="870"/>
      <c r="C7" s="870"/>
      <c r="D7" s="870"/>
      <c r="E7" s="870"/>
      <c r="F7" s="870"/>
      <c r="G7" s="36"/>
    </row>
    <row r="8" spans="1:7" x14ac:dyDescent="0.35">
      <c r="A8" s="35"/>
      <c r="B8" s="37"/>
      <c r="C8" s="37"/>
      <c r="D8" s="37"/>
      <c r="E8" s="37"/>
      <c r="F8" s="37"/>
      <c r="G8" s="36"/>
    </row>
    <row r="9" spans="1:7" x14ac:dyDescent="0.35">
      <c r="A9" s="864" t="s">
        <v>221</v>
      </c>
      <c r="B9" s="865"/>
      <c r="C9" s="865"/>
      <c r="D9" s="865"/>
      <c r="E9" s="865"/>
      <c r="F9" s="865"/>
      <c r="G9" s="866"/>
    </row>
    <row r="10" spans="1:7" s="7" customFormat="1" x14ac:dyDescent="0.35">
      <c r="A10" s="38"/>
      <c r="B10" s="868" t="s">
        <v>41</v>
      </c>
      <c r="C10" s="868"/>
      <c r="D10" s="868" t="s">
        <v>42</v>
      </c>
      <c r="E10" s="868"/>
      <c r="F10" s="38" t="s">
        <v>38</v>
      </c>
      <c r="G10" s="38" t="s">
        <v>43</v>
      </c>
    </row>
    <row r="11" spans="1:7" x14ac:dyDescent="0.35">
      <c r="A11" s="39" t="s">
        <v>44</v>
      </c>
      <c r="B11" s="869" t="s">
        <v>45</v>
      </c>
      <c r="C11" s="869"/>
      <c r="D11" s="867" t="s">
        <v>46</v>
      </c>
      <c r="E11" s="867"/>
      <c r="F11" s="35" t="s">
        <v>79</v>
      </c>
      <c r="G11" s="36"/>
    </row>
    <row r="12" spans="1:7" x14ac:dyDescent="0.35">
      <c r="A12" s="39" t="s">
        <v>47</v>
      </c>
      <c r="B12" s="867" t="s">
        <v>48</v>
      </c>
      <c r="C12" s="867"/>
      <c r="D12" s="867" t="s">
        <v>80</v>
      </c>
      <c r="E12" s="867"/>
      <c r="F12" s="35" t="s">
        <v>79</v>
      </c>
      <c r="G12" s="36"/>
    </row>
    <row r="13" spans="1:7" x14ac:dyDescent="0.35">
      <c r="A13" s="39" t="s">
        <v>49</v>
      </c>
      <c r="B13" s="867" t="s">
        <v>48</v>
      </c>
      <c r="C13" s="867"/>
      <c r="D13" s="867" t="s">
        <v>80</v>
      </c>
      <c r="E13" s="867"/>
      <c r="F13" s="35" t="s">
        <v>79</v>
      </c>
      <c r="G13" s="36"/>
    </row>
    <row r="14" spans="1:7" ht="45" customHeight="1" x14ac:dyDescent="0.35"/>
    <row r="15" spans="1:7" ht="45" customHeight="1" x14ac:dyDescent="0.35"/>
    <row r="16" spans="1:7" ht="45" customHeight="1" x14ac:dyDescent="0.35"/>
    <row r="17" ht="45" customHeight="1" x14ac:dyDescent="0.35"/>
    <row r="18" ht="45" customHeight="1" x14ac:dyDescent="0.35"/>
    <row r="19" ht="45" customHeight="1" x14ac:dyDescent="0.35"/>
    <row r="20" ht="45" customHeight="1" x14ac:dyDescent="0.35"/>
    <row r="21" ht="45" customHeight="1" x14ac:dyDescent="0.35"/>
    <row r="22" ht="45" customHeight="1" x14ac:dyDescent="0.35"/>
    <row r="23" ht="45" customHeight="1" x14ac:dyDescent="0.35"/>
    <row r="24" ht="45" customHeight="1" x14ac:dyDescent="0.35"/>
    <row r="25" ht="45" customHeight="1" x14ac:dyDescent="0.35"/>
    <row r="26" ht="45" customHeight="1" x14ac:dyDescent="0.35"/>
    <row r="27" ht="45" customHeight="1" x14ac:dyDescent="0.35"/>
  </sheetData>
  <mergeCells count="15">
    <mergeCell ref="B7:F7"/>
    <mergeCell ref="A2:G2"/>
    <mergeCell ref="B3:F3"/>
    <mergeCell ref="B4:F4"/>
    <mergeCell ref="B5:F5"/>
    <mergeCell ref="B6:F6"/>
    <mergeCell ref="A9:G9"/>
    <mergeCell ref="B13:C13"/>
    <mergeCell ref="D13:E13"/>
    <mergeCell ref="B10:C10"/>
    <mergeCell ref="D10:E10"/>
    <mergeCell ref="B11:C11"/>
    <mergeCell ref="D11:E11"/>
    <mergeCell ref="B12:C12"/>
    <mergeCell ref="D12:E12"/>
  </mergeCells>
  <phoneticPr fontId="16"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5"/>
  <sheetViews>
    <sheetView topLeftCell="A22" workbookViewId="0">
      <selection activeCell="B1" sqref="B1:B1048576"/>
    </sheetView>
  </sheetViews>
  <sheetFormatPr baseColWidth="10" defaultColWidth="10.90625" defaultRowHeight="14.5" x14ac:dyDescent="0.35"/>
  <cols>
    <col min="1" max="1" width="55.36328125" customWidth="1"/>
    <col min="5" max="5" width="20.08984375" customWidth="1"/>
    <col min="6" max="6" width="34.7265625" customWidth="1"/>
  </cols>
  <sheetData>
    <row r="1" spans="1:6" ht="52.5" customHeight="1" x14ac:dyDescent="0.35">
      <c r="A1" s="29" t="s">
        <v>50</v>
      </c>
      <c r="E1" s="8" t="s">
        <v>51</v>
      </c>
      <c r="F1" s="8" t="s">
        <v>52</v>
      </c>
    </row>
    <row r="2" spans="1:6" ht="25.5" customHeight="1" x14ac:dyDescent="0.35">
      <c r="A2" s="28" t="s">
        <v>53</v>
      </c>
      <c r="E2" s="9">
        <v>0</v>
      </c>
      <c r="F2" s="10" t="s">
        <v>54</v>
      </c>
    </row>
    <row r="3" spans="1:6" ht="45" customHeight="1" x14ac:dyDescent="0.35">
      <c r="A3" s="28" t="s">
        <v>55</v>
      </c>
      <c r="E3" s="9">
        <v>1</v>
      </c>
      <c r="F3" s="10" t="s">
        <v>56</v>
      </c>
    </row>
    <row r="4" spans="1:6" ht="45" customHeight="1" x14ac:dyDescent="0.35">
      <c r="A4" s="28" t="s">
        <v>57</v>
      </c>
      <c r="E4" s="9">
        <v>2</v>
      </c>
      <c r="F4" s="10" t="s">
        <v>58</v>
      </c>
    </row>
    <row r="5" spans="1:6" ht="45" customHeight="1" x14ac:dyDescent="0.35">
      <c r="A5" s="28" t="s">
        <v>59</v>
      </c>
      <c r="E5" s="9">
        <v>3</v>
      </c>
      <c r="F5" s="10" t="s">
        <v>60</v>
      </c>
    </row>
    <row r="6" spans="1:6" ht="45" customHeight="1" x14ac:dyDescent="0.35">
      <c r="A6" s="28" t="s">
        <v>61</v>
      </c>
      <c r="E6" s="9">
        <v>4</v>
      </c>
      <c r="F6" s="10" t="s">
        <v>62</v>
      </c>
    </row>
    <row r="7" spans="1:6" ht="45" customHeight="1" x14ac:dyDescent="0.35">
      <c r="A7" s="28" t="s">
        <v>63</v>
      </c>
      <c r="E7" s="9">
        <v>5</v>
      </c>
      <c r="F7" s="10" t="s">
        <v>64</v>
      </c>
    </row>
    <row r="8" spans="1:6" ht="45" customHeight="1" x14ac:dyDescent="0.35">
      <c r="A8" s="28" t="s">
        <v>65</v>
      </c>
    </row>
    <row r="9" spans="1:6" ht="45" customHeight="1" x14ac:dyDescent="0.35">
      <c r="A9" s="28" t="s">
        <v>66</v>
      </c>
    </row>
    <row r="10" spans="1:6" ht="45" customHeight="1" x14ac:dyDescent="0.35">
      <c r="A10" s="28" t="s">
        <v>67</v>
      </c>
    </row>
    <row r="11" spans="1:6" ht="45" customHeight="1" x14ac:dyDescent="0.35">
      <c r="A11" s="28" t="s">
        <v>68</v>
      </c>
    </row>
    <row r="12" spans="1:6" ht="45" customHeight="1" x14ac:dyDescent="0.35">
      <c r="A12" s="28" t="s">
        <v>69</v>
      </c>
    </row>
    <row r="13" spans="1:6" ht="45" customHeight="1" x14ac:dyDescent="0.35">
      <c r="A13" s="28" t="s">
        <v>70</v>
      </c>
    </row>
    <row r="14" spans="1:6" ht="45" customHeight="1" x14ac:dyDescent="0.35">
      <c r="A14" s="28" t="s">
        <v>71</v>
      </c>
    </row>
    <row r="15" spans="1:6" ht="45" customHeight="1" x14ac:dyDescent="0.35">
      <c r="A15" s="28" t="s">
        <v>72</v>
      </c>
    </row>
    <row r="16" spans="1:6" ht="45" customHeight="1" x14ac:dyDescent="0.35">
      <c r="A16" s="28" t="s">
        <v>73</v>
      </c>
    </row>
    <row r="17" spans="1:1" ht="45" customHeight="1" x14ac:dyDescent="0.35">
      <c r="A17" s="28" t="s">
        <v>74</v>
      </c>
    </row>
    <row r="18" spans="1:1" ht="45" customHeight="1" x14ac:dyDescent="0.35">
      <c r="A18" s="28" t="s">
        <v>75</v>
      </c>
    </row>
    <row r="19" spans="1:1" ht="45" customHeight="1" x14ac:dyDescent="0.35">
      <c r="A19" s="28" t="s">
        <v>76</v>
      </c>
    </row>
    <row r="20" spans="1:1" ht="45" customHeight="1" x14ac:dyDescent="0.35">
      <c r="A20" s="28" t="s">
        <v>77</v>
      </c>
    </row>
    <row r="21" spans="1:1" ht="45" customHeight="1" x14ac:dyDescent="0.35">
      <c r="A21" s="28" t="s">
        <v>78</v>
      </c>
    </row>
    <row r="22" spans="1:1" ht="45" customHeight="1" x14ac:dyDescent="0.35"/>
    <row r="23" spans="1:1" ht="45" customHeight="1" x14ac:dyDescent="0.35"/>
    <row r="24" spans="1:1" ht="45" customHeight="1" x14ac:dyDescent="0.35"/>
    <row r="25" spans="1:1" ht="45" customHeight="1"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INSTRUCTIVO</vt:lpstr>
      <vt:lpstr>1. ESTRATÉGICO</vt:lpstr>
      <vt:lpstr>2. GESTIÓN-MIPG</vt:lpstr>
      <vt:lpstr>3. INVERSIÓN</vt:lpstr>
      <vt:lpstr>CONTROL DE CAMBIOS </vt:lpstr>
      <vt:lpstr>ANEXO1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mathias David</dc:creator>
  <cp:lastModifiedBy>Sandra Patricia Gamarra Palencia</cp:lastModifiedBy>
  <dcterms:created xsi:type="dcterms:W3CDTF">2024-07-04T17:50:33Z</dcterms:created>
  <dcterms:modified xsi:type="dcterms:W3CDTF">2025-02-01T00:51:48Z</dcterms:modified>
</cp:coreProperties>
</file>