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528" windowWidth="20736" windowHeight="7752" activeTab="0"/>
  </bookViews>
  <sheets>
    <sheet name="Hoja1" sheetId="1" r:id="rId1"/>
    <sheet name="Hoja2" sheetId="2" r:id="rId2"/>
  </sheets>
  <definedNames/>
  <calcPr fullCalcOnLoad="1"/>
</workbook>
</file>

<file path=xl/comments1.xml><?xml version="1.0" encoding="utf-8"?>
<comments xmlns="http://schemas.openxmlformats.org/spreadsheetml/2006/main">
  <authors>
    <author>Melissa Ruiz</author>
  </authors>
  <commentList>
    <comment ref="C56" authorId="0">
      <text>
        <r>
          <rPr>
            <sz val="9"/>
            <rFont val="Tahoma"/>
            <family val="2"/>
          </rPr>
          <t xml:space="preserve">Se debe hacer en la nueva sede. Revisar administrativa y asignar fuentes, fecha y recursos
</t>
        </r>
      </text>
    </comment>
    <comment ref="C58" authorId="0">
      <text>
        <r>
          <rPr>
            <b/>
            <sz val="9"/>
            <rFont val="Tahoma"/>
            <family val="2"/>
          </rPr>
          <t>Meliss</t>
        </r>
        <r>
          <rPr>
            <sz val="9"/>
            <rFont val="Tahoma"/>
            <family val="2"/>
          </rPr>
          <t xml:space="preserve">. Revisar administrativa y asignar fuentes, fecha y recursos
</t>
        </r>
      </text>
    </comment>
    <comment ref="C60" authorId="0">
      <text>
        <r>
          <rPr>
            <b/>
            <sz val="9"/>
            <rFont val="Tahoma"/>
            <family val="2"/>
          </rPr>
          <t>Melissa Ruiz:</t>
        </r>
        <r>
          <rPr>
            <sz val="9"/>
            <rFont val="Tahoma"/>
            <family val="2"/>
          </rPr>
          <t xml:space="preserve">
Revisar</t>
        </r>
      </text>
    </comment>
    <comment ref="C61" authorId="0">
      <text>
        <r>
          <rPr>
            <b/>
            <sz val="9"/>
            <rFont val="Tahoma"/>
            <family val="2"/>
          </rPr>
          <t>Melissa Ruiz:</t>
        </r>
        <r>
          <rPr>
            <sz val="9"/>
            <rFont val="Tahoma"/>
            <family val="2"/>
          </rPr>
          <t xml:space="preserve">
Revisar
</t>
        </r>
      </text>
    </comment>
    <comment ref="C62" authorId="0">
      <text>
        <r>
          <rPr>
            <b/>
            <sz val="9"/>
            <rFont val="Tahoma"/>
            <family val="2"/>
          </rPr>
          <t>Melissa Ruiz:</t>
        </r>
        <r>
          <rPr>
            <sz val="9"/>
            <rFont val="Tahoma"/>
            <family val="2"/>
          </rPr>
          <t xml:space="preserve">
Revisar</t>
        </r>
      </text>
    </comment>
    <comment ref="C63" authorId="0">
      <text>
        <r>
          <rPr>
            <b/>
            <sz val="9"/>
            <rFont val="Tahoma"/>
            <family val="2"/>
          </rPr>
          <t>Melissa Ruiz:</t>
        </r>
        <r>
          <rPr>
            <sz val="9"/>
            <rFont val="Tahoma"/>
            <family val="2"/>
          </rPr>
          <t xml:space="preserve">
Revisar</t>
        </r>
      </text>
    </comment>
    <comment ref="C65" authorId="0">
      <text>
        <r>
          <rPr>
            <b/>
            <sz val="9"/>
            <rFont val="Tahoma"/>
            <family val="2"/>
          </rPr>
          <t>Melissa Ruiz:</t>
        </r>
        <r>
          <rPr>
            <sz val="9"/>
            <rFont val="Tahoma"/>
            <family val="2"/>
          </rPr>
          <t xml:space="preserve">
Revisar</t>
        </r>
      </text>
    </comment>
    <comment ref="C66" authorId="0">
      <text>
        <r>
          <rPr>
            <b/>
            <sz val="9"/>
            <rFont val="Tahoma"/>
            <family val="2"/>
          </rPr>
          <t>Melissa Ruiz:</t>
        </r>
        <r>
          <rPr>
            <sz val="9"/>
            <rFont val="Tahoma"/>
            <family val="2"/>
          </rPr>
          <t xml:space="preserve">
Revisar</t>
        </r>
      </text>
    </comment>
    <comment ref="C67" authorId="0">
      <text>
        <r>
          <rPr>
            <b/>
            <sz val="9"/>
            <rFont val="Tahoma"/>
            <family val="2"/>
          </rPr>
          <t>Melissa Ruiz:</t>
        </r>
        <r>
          <rPr>
            <sz val="9"/>
            <rFont val="Tahoma"/>
            <family val="2"/>
          </rPr>
          <t xml:space="preserve">
Revisar
</t>
        </r>
      </text>
    </comment>
    <comment ref="C68" authorId="0">
      <text>
        <r>
          <rPr>
            <b/>
            <sz val="9"/>
            <rFont val="Tahoma"/>
            <family val="2"/>
          </rPr>
          <t>Melissa Ruiz:</t>
        </r>
        <r>
          <rPr>
            <sz val="9"/>
            <rFont val="Tahoma"/>
            <family val="2"/>
          </rPr>
          <t xml:space="preserve">
Revisar</t>
        </r>
      </text>
    </comment>
    <comment ref="C69" authorId="0">
      <text>
        <r>
          <rPr>
            <b/>
            <sz val="9"/>
            <rFont val="Tahoma"/>
            <family val="2"/>
          </rPr>
          <t>Melissa Ruiz:</t>
        </r>
        <r>
          <rPr>
            <sz val="9"/>
            <rFont val="Tahoma"/>
            <family val="2"/>
          </rPr>
          <t xml:space="preserve">
Revisar</t>
        </r>
      </text>
    </comment>
    <comment ref="C70" authorId="0">
      <text>
        <r>
          <rPr>
            <b/>
            <sz val="9"/>
            <rFont val="Tahoma"/>
            <family val="2"/>
          </rPr>
          <t>Melissa Ruiz:</t>
        </r>
        <r>
          <rPr>
            <sz val="9"/>
            <rFont val="Tahoma"/>
            <family val="2"/>
          </rPr>
          <t xml:space="preserve">
Revisar</t>
        </r>
      </text>
    </comment>
  </commentList>
</comments>
</file>

<file path=xl/comments2.xml><?xml version="1.0" encoding="utf-8"?>
<comments xmlns="http://schemas.openxmlformats.org/spreadsheetml/2006/main">
  <authors>
    <author>Wilfredo Padilla</author>
  </authors>
  <commentList>
    <comment ref="J3" authorId="0">
      <text>
        <r>
          <rPr>
            <b/>
            <sz val="9"/>
            <rFont val="Tahoma"/>
            <family val="2"/>
          </rPr>
          <t>Wilfredo Padilla:</t>
        </r>
        <r>
          <rPr>
            <sz val="9"/>
            <rFont val="Tahoma"/>
            <family val="2"/>
          </rPr>
          <t xml:space="preserve">
multas y sanciones
rendimientos financieros
</t>
        </r>
      </text>
    </comment>
    <comment ref="J34" authorId="0">
      <text>
        <r>
          <rPr>
            <b/>
            <sz val="9"/>
            <rFont val="Tahoma"/>
            <family val="2"/>
          </rPr>
          <t>Wilfredo Padilla:</t>
        </r>
        <r>
          <rPr>
            <sz val="9"/>
            <rFont val="Tahoma"/>
            <family val="2"/>
          </rPr>
          <t xml:space="preserve">
Convenios y venta de servicios</t>
        </r>
      </text>
    </comment>
    <comment ref="J57" authorId="0">
      <text>
        <r>
          <rPr>
            <b/>
            <sz val="9"/>
            <rFont val="Tahoma"/>
            <family val="2"/>
          </rPr>
          <t>Wilfredo Padilla:</t>
        </r>
        <r>
          <rPr>
            <sz val="9"/>
            <rFont val="Tahoma"/>
            <family val="2"/>
          </rPr>
          <t xml:space="preserve">
Venta de servicios TAM</t>
        </r>
      </text>
    </comment>
  </commentList>
</comments>
</file>

<file path=xl/sharedStrings.xml><?xml version="1.0" encoding="utf-8"?>
<sst xmlns="http://schemas.openxmlformats.org/spreadsheetml/2006/main" count="617" uniqueCount="246">
  <si>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</si>
  <si>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</si>
  <si>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</si>
  <si>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</si>
  <si>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</si>
  <si>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</si>
  <si>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</si>
  <si>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</si>
  <si>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</si>
  <si>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</si>
  <si>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</si>
  <si>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</si>
  <si>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</si>
  <si>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</si>
  <si>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</si>
  <si>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</si>
  <si>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</si>
  <si>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</si>
  <si>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</si>
  <si>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</si>
  <si>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</si>
  <si>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</si>
  <si>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</si>
  <si>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</si>
  <si>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</si>
  <si>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</si>
  <si>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</si>
  <si>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</si>
  <si>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INSTITUTO DE PATRIMONIO Y CULTURA DE CARTAGENA</t>
  </si>
  <si>
    <t>664 9443 - 664 5499</t>
  </si>
  <si>
    <t>http://www.ipcc.gov.co/</t>
  </si>
  <si>
    <t>1 La salvaguardia del patrimonio Cultural del Distrito 2 La promoción y estimulo a la creación, a la investigación y a la actividad artística y cultural 3 Promover la formación cultural y el fortalecimiento de la entidad y sentido de pertenencia de la comunidad Distrital 4 Generar y consolidar procesos para el reconocimiento, fortalecimiento y divulgación del carácter plurietnico y multicultural de la ciudad y sus corregimientos.</t>
  </si>
  <si>
    <t>Gustavo Pianetta Arias TELEFONO: 6649443-6645499-6649449 EMAIL: gpianetta@hotmail.com</t>
  </si>
  <si>
    <t xml:space="preserve">contratar por orden de prestacion de servicio como apoyo a la gestion en las bibliotecas que conforman la red </t>
  </si>
  <si>
    <t>febrero</t>
  </si>
  <si>
    <t>11 meses</t>
  </si>
  <si>
    <t>contratacion directa</t>
  </si>
  <si>
    <t>NO</t>
  </si>
  <si>
    <t>N/A</t>
  </si>
  <si>
    <t>Dr. Gustavo Pianeta Arias                                                                                                      Asesor Juridico                                                           6649504</t>
  </si>
  <si>
    <t>contratar por orden de prestacion de servicio personal como gestores culturales</t>
  </si>
  <si>
    <t>Prestación de servicios de apoyo a la gestión, para el manejo y operación del plan de medios, instituido para la difusión de informes, entrevistas, mensajes periodísticos, en medios de comunicación.</t>
  </si>
  <si>
    <t>contratar por orden de prestacion de servicio  personal de apoyo administrativo para el teatro adolfo mejia</t>
  </si>
  <si>
    <t>contratar por orden de prestacion de servicios personal para  apoyo tecnico</t>
  </si>
  <si>
    <t>contratar por orden de prestacion de servicios personal como apoyo profesional en ingenieria de sistema</t>
  </si>
  <si>
    <t>contratar por orden de prestacion de servicios personal como apoyo profesional en arquitectura</t>
  </si>
  <si>
    <t xml:space="preserve">contratar por orden de prestacion de servicios personal para asistencia de oficina o administrativa </t>
  </si>
  <si>
    <t xml:space="preserve">contratar por orden  de prestacion de servicios  personal como apoyo  juridico </t>
  </si>
  <si>
    <t>Realizar convenios de servicio o promoción del patrimonio cultural</t>
  </si>
  <si>
    <t>Dr. Gustavo Pianeta Arias                                                                                                      Asesor Juridico                                                           6649497</t>
  </si>
  <si>
    <t>Realizar convenios con el fin de promover la diversidad cultural</t>
  </si>
  <si>
    <t>enero</t>
  </si>
  <si>
    <t>12 meses</t>
  </si>
  <si>
    <t>Dr. Gustavo Pianeta Arias                                                                                                      Asesor Juridico                                                           6649498</t>
  </si>
  <si>
    <t>marzo</t>
  </si>
  <si>
    <t>4 meses</t>
  </si>
  <si>
    <t>julio</t>
  </si>
  <si>
    <t>1 mes</t>
  </si>
  <si>
    <t>Contratación por menor cuantía</t>
  </si>
  <si>
    <t>Realizar contrato de fumigación para el Teatro Adolfo Mejía</t>
  </si>
  <si>
    <t>Contratación por Mínima Cuantía</t>
  </si>
  <si>
    <t>Dr. Gustavo Pianeta Arias                                                                                                      Asesor Juridico                                                           6649503</t>
  </si>
  <si>
    <t>Contratación por mínima cuantía</t>
  </si>
  <si>
    <t>Dr. Gustavo Pianeta Arias                                                                                                      Asesor Juridico                                                           6649505</t>
  </si>
  <si>
    <t>contratacion por menor cuantia</t>
  </si>
  <si>
    <t>contratar para el servicio de mantenimiento de tanques de agua del teatro adolfo mejia</t>
  </si>
  <si>
    <t>contratacion por minima cuantia</t>
  </si>
  <si>
    <t>Dr. Gustavo Pianeta Arias                                                                                                      Asesor Juridico                                                           6649515</t>
  </si>
  <si>
    <t>Realizar contrato para el mantenimeinto de las instalaciones de las bibliotecas que conforman la red</t>
  </si>
  <si>
    <t>mayo</t>
  </si>
  <si>
    <t>3 meses</t>
  </si>
  <si>
    <t>Dr. Gustavo Pianeta Arias                                                                                                      Asesor Juridico                                                           6649499</t>
  </si>
  <si>
    <t>Realizar contrato para la adquisicion de muebles y/o componentes de circulacion para bibliotecas</t>
  </si>
  <si>
    <t>Contratar el  Arrendamiento del inmueble donde funciona el instituto de patrimonio y cultura de Cartagena</t>
  </si>
  <si>
    <t>Servicios Públicos</t>
  </si>
  <si>
    <t xml:space="preserve">Contratar póliza de seguros de edificios o del contenido de edificios </t>
  </si>
  <si>
    <t>Realizar contrato de mantenimiento de aire acondicionado para el Instituto de Patrimonio y Cultura de Cartagena</t>
  </si>
  <si>
    <t>20 dias</t>
  </si>
  <si>
    <t>contratar para adquirir extintores para las instalaciones del instituto de patrimonio y cultura de cartagena</t>
  </si>
  <si>
    <t>Realizar contrato de mantenimiento de edificio para el instituto de patrimonio y cultura de cartagena</t>
  </si>
  <si>
    <t>Contratar el suministro de aseo y limpieza, café y te, utensilios de cocina</t>
  </si>
  <si>
    <t xml:space="preserve">1 mes </t>
  </si>
  <si>
    <t>Dr. Gustavo Pianeta Arias                                                                                                      Asesor Juridico                                                           6649495</t>
  </si>
  <si>
    <t>Realizar Contrato para el suministro de artículos de fax, fotocopiadora e impresora para el instituto de patrimonio y cultura de Cartagena</t>
  </si>
  <si>
    <t>Contratar el servicio de canal dedicado de fibra optica(internet dedicado de 35 mbps)</t>
  </si>
  <si>
    <t>Realizar contrato de implementación de red lógica integral para instituto de patrimonio y cultura de Cartagena ( Cableado Estructurado)</t>
  </si>
  <si>
    <t>Equipos de Cómputo, Multimedia y Varios</t>
  </si>
  <si>
    <t>$130.000.000</t>
  </si>
  <si>
    <t>contratar para adquirir servicio de licencia de sofware de computador</t>
  </si>
  <si>
    <t>$80.000.000</t>
  </si>
  <si>
    <t>Dr. Gustavo Pianeta Arias                                                                                                      Asesor Juridico                                                           6649507</t>
  </si>
  <si>
    <t xml:space="preserve">contratrar para adquirir escaner de carril ancho </t>
  </si>
  <si>
    <t>Dr. Gustavo Pianeta Arias                                                                                                      Asesor Juridico                                                           6649508</t>
  </si>
  <si>
    <t>contratar para adquirir pantalla o desplegadores para proyeccion reflectiva retractil 2x2 mts</t>
  </si>
  <si>
    <t>Dr. Gustavo Pianeta Arias                                                                                                      Asesor Juridico                                                           6649509</t>
  </si>
  <si>
    <t>contratar para adquirir dispositivos de almacenamiento(disco duro)</t>
  </si>
  <si>
    <t>Dr. Gustavo Pianeta Arias                                                                                                      Asesor Juridico                                                           6649510</t>
  </si>
  <si>
    <t>contratar para adquirir sistema de television de circuito cerrado cctv ip para las instalaciones del instituto de patrimonio y cultura de cartagena</t>
  </si>
  <si>
    <t>Dr. Gustavo Pianeta Arias                                                                                                      Asesor Juridico                                                           6649511</t>
  </si>
  <si>
    <t>contratar para adquirir impresora de inyeccion de tinta</t>
  </si>
  <si>
    <t>Dr. Gustavo Pianeta Arias                                                                                                      Asesor Juridico                                                           6649512</t>
  </si>
  <si>
    <t>contratar para adquir Conmutación e Interfonía de Voz</t>
  </si>
  <si>
    <t>Dr. Gustavo Pianeta Arias                                                                                                      Asesor Juridico                                                           6649513</t>
  </si>
  <si>
    <t>contratar para adquirir un  sotfware de contabilidad</t>
  </si>
  <si>
    <t>44121500 44121600 44121700 44121800 44122000 44122100 14111500</t>
  </si>
  <si>
    <t>43211508 43211507</t>
  </si>
  <si>
    <t>83101500 83101601 83101800</t>
  </si>
  <si>
    <t xml:space="preserve">50161509 14111704 50201706 </t>
  </si>
  <si>
    <t>octubre</t>
  </si>
  <si>
    <t>ICLD</t>
  </si>
  <si>
    <t>PROGRAMA</t>
  </si>
  <si>
    <t>SUBPROGRAMA</t>
  </si>
  <si>
    <t>META PRODUCTO PLAN DE DESARROLLO</t>
  </si>
  <si>
    <t>INDICADOR</t>
  </si>
  <si>
    <t>RUBRO</t>
  </si>
  <si>
    <t> ESTRATEGIA</t>
  </si>
  <si>
    <t>PRESUPUESTO GENERAL</t>
  </si>
  <si>
    <t>TOTAL</t>
  </si>
  <si>
    <t>Patrimonio, identidad y memoria</t>
  </si>
  <si>
    <t>Patrimonio materia e inmaterial</t>
  </si>
  <si>
    <t>Aumentar a 40 el número de Acciones de protección y salvaguarda del patrimonio cultural a la población a vincular</t>
  </si>
  <si>
    <t>Número de Acciones de protección y salvaguarda del patrimonio cultural</t>
  </si>
  <si>
    <t>Patrimonio Material</t>
  </si>
  <si>
    <t>Personal de apoyo:  arquitectos y abogados que acompañan el control de Centro Histórico</t>
  </si>
  <si>
    <t>Campañas hagamoslo bien por el patrimonio</t>
  </si>
  <si>
    <t xml:space="preserve">Patrimonio Material: Celebración mes del patrimonio  </t>
  </si>
  <si>
    <t xml:space="preserve">Patrimonio Material: Agenda academica Patrimonio Material </t>
  </si>
  <si>
    <t xml:space="preserve">Convocatoria </t>
  </si>
  <si>
    <t>Festejos Patrimoniales /HACER TRASLADO DE FIESTAS DE INDEPENDENCIA</t>
  </si>
  <si>
    <t xml:space="preserve"> Festival del frito</t>
  </si>
  <si>
    <t>Fandango</t>
  </si>
  <si>
    <t>festival de cumbias y candelas</t>
  </si>
  <si>
    <t>Festival del dulce</t>
  </si>
  <si>
    <t>Festejos Patrimoniales: Cumpleaños de Cartagena</t>
  </si>
  <si>
    <t xml:space="preserve"> Conmemoración del Sitio de cartagena</t>
  </si>
  <si>
    <t>Festival del pastel</t>
  </si>
  <si>
    <t>ANATO</t>
  </si>
  <si>
    <t>PERSONAL</t>
  </si>
  <si>
    <t>Fiestas de independencia / HACER TRASLADO DE 200A FESTEJOS</t>
  </si>
  <si>
    <t>Personal de apoyo fiestas: acomañamiento comercialización, logistica, articulación con artistas, reinado de independencia, agenda institucional y académica y PES</t>
  </si>
  <si>
    <t>Convocatoria marca</t>
  </si>
  <si>
    <t>brochure para promocionar fiestas</t>
  </si>
  <si>
    <t>Pedagogia festiva en colegios y empresas</t>
  </si>
  <si>
    <t>Convocatoria artistas plasticas para carrozas</t>
  </si>
  <si>
    <t>Linea estimulos emprendimiento festivo</t>
  </si>
  <si>
    <t>Evento socializacion propuesta fiestas</t>
  </si>
  <si>
    <t>Material pop fiestas</t>
  </si>
  <si>
    <t>Lanzamiento fiestas artes</t>
  </si>
  <si>
    <t>PLAN ESPECIAL DE SALVAGUARDA FIESTAS DE INDEPENDENCIA</t>
  </si>
  <si>
    <t xml:space="preserve">Personal </t>
  </si>
  <si>
    <t>Contextos poblacionales: Diversidad e interculturalidad</t>
  </si>
  <si>
    <t>vincular a  319.500 personas en actividades culturales trabajadas desde un enfoque poblacional y diferencial para fortalecer la interculturalidad</t>
  </si>
  <si>
    <t>Número de personas participando en actividades culturales trabajadas desde un enfoque poblacional y diferencial para fortalecer la interculturalidad</t>
  </si>
  <si>
    <t>Contextos poblacionales</t>
  </si>
  <si>
    <t>Convocatorias lineas apoyo a procesos artisticos y culturales cumplimiento de politicas publicas</t>
  </si>
  <si>
    <t>herencia afro mayo</t>
  </si>
  <si>
    <t>Agenda cultural en la zonas rurales distritales</t>
  </si>
  <si>
    <t>Cartagena Investiga y divulga su patrimonio</t>
  </si>
  <si>
    <t>6 procesos de patrimonio cultural ejecutados que buscan preservar la memoria comunicados y difundidos a la población a impactar.</t>
  </si>
  <si>
    <t>Aumentar a 3 los procesos dirigidos al fortalecimiento de los emprendimientos creativos y culturales</t>
  </si>
  <si>
    <t>Personal interdisciplinario que apoyo procesos investigativos y de divulgación y promocion del patrimonio</t>
  </si>
  <si>
    <t>Convocatorias Lineas conservación del patrimonio publicacion memoria Teatro Adolfo Mejía, Fiestas de independencia</t>
  </si>
  <si>
    <t>Inventario y valoración manifestaciones patrimonio Inmaterial del Distrito de Cartagena</t>
  </si>
  <si>
    <t xml:space="preserve">Fomento al arte y cultura para la vida y la paz
</t>
  </si>
  <si>
    <t xml:space="preserve">Leer para crecer
</t>
  </si>
  <si>
    <t xml:space="preserve">60 Programaciones realizadas para que los cartageneros vinculen la lectura y escritura a su vida cotidiana.
</t>
  </si>
  <si>
    <t xml:space="preserve">N° de programaciones realizadas para que cartageneros y cartageneras vinculen la lectura y escritura a su vida cotidiana
</t>
  </si>
  <si>
    <t>personal de apoyo:  Coordinadores de Bibliotecas y Centros culturales, apoyos de artistas para la agenda y atención a los diferentes publicos y servicios generales</t>
  </si>
  <si>
    <t>Dotación Megabibliotea Pie de la Popa</t>
  </si>
  <si>
    <t>Proyecto de formación artística y agenda cultural</t>
  </si>
  <si>
    <t>Teatro Adolfo Mejía</t>
  </si>
  <si>
    <t>Personal tecnico del teatro</t>
  </si>
  <si>
    <t>servicios públicos</t>
  </si>
  <si>
    <t>Insumos para mantenimiento del Teatro</t>
  </si>
  <si>
    <t xml:space="preserve">Cartagena escenario de arte
</t>
  </si>
  <si>
    <t>400 Actívidades de agenda cultural realizadas</t>
  </si>
  <si>
    <t>N° de actividades de agenda cultural realizadas</t>
  </si>
  <si>
    <t>Personal de apoyo a la creación y puesta en valor de trabajo de los artistas cartageneros</t>
  </si>
  <si>
    <t>convocatoria:  lineas circulación, agenda cultural, festivales</t>
  </si>
  <si>
    <t>Circulación de artistas a nivel nacional e internacional</t>
  </si>
  <si>
    <t xml:space="preserve">Cartagena escenario para las artes
</t>
  </si>
  <si>
    <t xml:space="preserve">60 Mantenimientos básico anual / adecuación de escenarios culturales </t>
  </si>
  <si>
    <t>Número de Mantenimientos básico anuales y/o número de adecuación de escenarios culturales realizados</t>
  </si>
  <si>
    <t xml:space="preserve">Proyecto Mantenimiento  escenario para las artes </t>
  </si>
  <si>
    <t>Personal de apoyo: ingeniero y arquitecto de apoyo a los procesos en bibliotecas y centros culturales y teatro AM, control, asesorias a proyectos de infraestructura cultural en el marco de las  convocatorias de Ley de Espectáculos  Públicos</t>
  </si>
  <si>
    <t>Mantenimiento infraestructura bibliotecas:  cerramiento Palmeras, mantenimiento Boquilla, Tierra Baja</t>
  </si>
  <si>
    <t>adecuación escenarios culturales</t>
  </si>
  <si>
    <t>ADMINISTRACION DE BIENES MUEBLES E INMUEBLES DEL PATRIMONIO CULTURAL</t>
  </si>
  <si>
    <t>personal de apoyo</t>
  </si>
  <si>
    <t>Inventario de bienes inmuebles Centro Histórico</t>
  </si>
  <si>
    <t>herramientas tecnológicas para administación dr bienes</t>
  </si>
  <si>
    <t>Economia cretaiva y cultural</t>
  </si>
  <si>
    <t>Circulación y promoción del trabajo de los artesanos y procesos de formación en emprendimiento en convenio con FAREX</t>
  </si>
  <si>
    <t>Personal de apoyo y acompañamiento y gestión de emprendimiento a artistas</t>
  </si>
  <si>
    <t xml:space="preserve">Linea de convocatoria de estimulo:  Emprendimiento cultural </t>
  </si>
  <si>
    <t>FORTALECER LA INSTITUCIONALIDAD CULTURAL Y LA PARTICIPACION CIUDADANA</t>
  </si>
  <si>
    <t xml:space="preserve">Encuentro nacional de consejeros </t>
  </si>
  <si>
    <t>capacitación a los consejos distritales y de areas sobre la normativa sobre el sistema</t>
  </si>
  <si>
    <t xml:space="preserve">Celebración de los dias conmemorativos de las areas artisticas (dia de la musica,danza, teatro,artes plasticas, dia del artesano.)  </t>
  </si>
  <si>
    <t>convocatoria de estimulo :  Actividades orientadas a temas de inclusión social</t>
  </si>
  <si>
    <t xml:space="preserve">Personal de apoyo a el Consejo Distrital de Cultura, Consejo de Patrimonio, articulación con Alcaldías locales, Ministerio de Cultura,  </t>
  </si>
  <si>
    <t xml:space="preserve">encuentro cultural poblacional </t>
  </si>
  <si>
    <t>Números de proyectos realizados</t>
  </si>
  <si>
    <t>Ley de Espectáculos Públicos</t>
  </si>
  <si>
    <t>Convocatoria en el marco de la ley de espectaculos publico</t>
  </si>
  <si>
    <t>Asignacion de recursos de LEP en lo Público:  adquisición de escenarios itinerantes, proyecto teatrinos en el Barrio El Socorro y Ciudadela 2000</t>
  </si>
  <si>
    <t>Sistema Distrital de Cultura</t>
  </si>
  <si>
    <t>FUENTE</t>
  </si>
  <si>
    <t>Convocatoria</t>
  </si>
  <si>
    <t>SGP-Proposito general</t>
  </si>
  <si>
    <t>Estampilla</t>
  </si>
  <si>
    <t>otros</t>
  </si>
  <si>
    <t>BECAS UNIBAC</t>
  </si>
  <si>
    <t>Total convocatoria</t>
  </si>
  <si>
    <t>Licitación pública</t>
  </si>
  <si>
    <t>agosto</t>
  </si>
  <si>
    <t>Selecciòn abreviada</t>
  </si>
  <si>
    <t>5 meses</t>
  </si>
  <si>
    <t>Realizar un Contrato para la impresión de publicaciones y material pop(pendones,afiches,etc)</t>
  </si>
  <si>
    <t>Recursos corrientes</t>
  </si>
  <si>
    <t>Transferencia-ICLD</t>
  </si>
  <si>
    <t>Ingresos corrientes-Venta de servicios</t>
  </si>
  <si>
    <t>Ingresos corrientes- Estampilla</t>
  </si>
  <si>
    <t>Transferencia-SGP</t>
  </si>
  <si>
    <t>Ingresos corrientes- Venta de servicios</t>
  </si>
  <si>
    <t>Realizar Contrato de suministro de artículos de oficina para instalaciones del IPCC</t>
  </si>
  <si>
    <t>Hidrocosta -equipo hidraulico</t>
  </si>
  <si>
    <t>Ingresos corrientes- Ley de espectaculos públicos</t>
  </si>
  <si>
    <t>nueva sede. Revisar administrativa y asignar fuentes, fecha y recursos</t>
  </si>
  <si>
    <r>
      <t> </t>
    </r>
    <r>
      <rPr>
        <sz val="12"/>
        <rFont val="Calibri"/>
        <family val="2"/>
      </rPr>
      <t>Getsemaní, Calle Larga N° 9A-37 con Callejón Walter.</t>
    </r>
  </si>
  <si>
    <r>
      <rPr>
        <b/>
        <sz val="12"/>
        <rFont val="Calibri"/>
        <family val="2"/>
      </rPr>
      <t xml:space="preserve">MISION </t>
    </r>
    <r>
      <rPr>
        <sz val="12"/>
        <rFont val="Calibri"/>
        <family val="2"/>
      </rPr>
      <t>El IPCC se concibe como el rector de la Política Cultural del Distrito de Cartagena de Indias, que a partir de la afirmación, defensa y dinámica del multiculturismo y la descentralización enriquece las posibilidades de realización humana en el espacio urbano, estimula procesos de formación, creación e investigación, defiende las tradiciones, artísticas y culturales, modernas y sus relaciones con las expresiones universales. Vela por la preservación, la promoción y la difusión del patrimonio, contribuyendo a la construcción de una cultura que integre y promueva la diversidad de la Nación Colombiana.</t>
    </r>
    <r>
      <rPr>
        <b/>
        <sz val="12"/>
        <rFont val="Calibri"/>
        <family val="2"/>
      </rPr>
      <t>VISION</t>
    </r>
    <r>
      <rPr>
        <sz val="12"/>
        <rFont val="Calibri"/>
        <family val="2"/>
      </rPr>
      <t xml:space="preserve"> La construcción de una Ciudad Democrática, pacifica, tolerante y cultural, que a partir de la integridad y especificidad de cada individuo, tenga una presencia efectiva en el escenario de lo público y de allí forje las bases para una convivencia colectiva y una proyección contemporánea en todos los ámbitos.</t>
    </r>
  </si>
  <si>
    <t>PLAN DE ADQUISICIONES PLANEADAS AÑO 2018</t>
  </si>
  <si>
    <t xml:space="preserve"> 3 meses</t>
  </si>
  <si>
    <t>Servicios de Construcion de energia solar hvac</t>
  </si>
  <si>
    <t>Servicios de diseño para Construcion de energia solar hvac</t>
  </si>
  <si>
    <t>4 mes</t>
  </si>
  <si>
    <t>Ingresos corrientes-Estampilla</t>
  </si>
  <si>
    <t>Ingresos Corrientes- Multas y Sanciones</t>
  </si>
  <si>
    <t>Renta de Capital- Rendimientos financieros</t>
  </si>
  <si>
    <t>contratar para adquir  un desfribilador automatico o semiautomatico para el Teatro Adolfo Mejia</t>
  </si>
  <si>
    <t>Servicios Públicos - Teatrp Adolfo Mejia</t>
  </si>
  <si>
    <t xml:space="preserve">Convenios y ventas de servicios </t>
  </si>
  <si>
    <t>Tranferencia Ingresos Corrientes ICLD</t>
  </si>
  <si>
    <t>Realizar contrato de   Divisiones de Oficinas para el instituto de patrimonio y cultura de Cartagena</t>
  </si>
  <si>
    <t>Promoción del patrimonio cultural</t>
  </si>
  <si>
    <t>3 mes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</si>
</sst>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&quot;$&quot;\ * #,##0_);_(&quot;$&quot;\ * \(#,##0\);_(&quot;$&quot;\ * &quot;-&quot;??_);_(@_)"/>
    <numFmt numFmtId="187" formatCode="&quot;$&quot;\ #,##0;[Red]&quot;$&quot;\ #,##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40A]#,##0;[Red][$$-240A]#,##0"/>
    <numFmt numFmtId="193" formatCode="&quot;$&quot;#,##0;[Red]&quot;$&quot;#,##0"/>
    <numFmt numFmtId="194" formatCode="_(&quot;$&quot;\ * #,##0.0_);_(&quot;$&quot;\ * \(#,##0.0\);_(&quot;$&quot;\ * &quot;-&quot;??_);_(@_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ndara"/>
      <family val="2"/>
    </font>
    <font>
      <b/>
      <sz val="10"/>
      <color indexed="8"/>
      <name val="Candara"/>
      <family val="2"/>
    </font>
    <font>
      <b/>
      <sz val="10"/>
      <color indexed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name val="Calibri"/>
      <family val="2"/>
    </font>
    <font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ndara"/>
      <family val="2"/>
    </font>
    <font>
      <b/>
      <sz val="10"/>
      <color theme="1"/>
      <name val="Candara"/>
      <family val="2"/>
    </font>
    <font>
      <b/>
      <sz val="10"/>
      <color rgb="FFFF0000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211">
    <xf numFmtId="0" fontId="0" fillId="0" borderId="0" xfId="0" applyFont="1" applyAlignment="1">
      <alignment/>
    </xf>
    <xf numFmtId="41" fontId="62" fillId="33" borderId="10" xfId="48" applyFont="1" applyFill="1" applyBorder="1" applyAlignment="1">
      <alignment wrapText="1"/>
    </xf>
    <xf numFmtId="0" fontId="63" fillId="0" borderId="11" xfId="0" applyFont="1" applyFill="1" applyBorder="1" applyAlignment="1">
      <alignment horizontal="center" vertical="center" wrapText="1" readingOrder="1"/>
    </xf>
    <xf numFmtId="0" fontId="63" fillId="0" borderId="12" xfId="0" applyFont="1" applyFill="1" applyBorder="1" applyAlignment="1">
      <alignment horizontal="center" vertical="center" wrapText="1" readingOrder="1"/>
    </xf>
    <xf numFmtId="0" fontId="63" fillId="0" borderId="13" xfId="0" applyFont="1" applyFill="1" applyBorder="1" applyAlignment="1">
      <alignment horizontal="center" vertical="center" wrapText="1" readingOrder="1"/>
    </xf>
    <xf numFmtId="0" fontId="62" fillId="0" borderId="0" xfId="0" applyFont="1" applyFill="1" applyAlignment="1">
      <alignment/>
    </xf>
    <xf numFmtId="0" fontId="63" fillId="0" borderId="14" xfId="0" applyFont="1" applyFill="1" applyBorder="1" applyAlignment="1">
      <alignment horizontal="center" vertical="center" wrapText="1" readingOrder="1"/>
    </xf>
    <xf numFmtId="0" fontId="63" fillId="0" borderId="0" xfId="0" applyFont="1" applyFill="1" applyBorder="1" applyAlignment="1">
      <alignment horizontal="center" vertical="center" wrapText="1" readingOrder="1"/>
    </xf>
    <xf numFmtId="0" fontId="63" fillId="0" borderId="10" xfId="0" applyFont="1" applyFill="1" applyBorder="1" applyAlignment="1">
      <alignment horizontal="center" vertical="center" wrapText="1" readingOrder="1"/>
    </xf>
    <xf numFmtId="41" fontId="62" fillId="0" borderId="10" xfId="48" applyFont="1" applyFill="1" applyBorder="1" applyAlignment="1">
      <alignment wrapText="1"/>
    </xf>
    <xf numFmtId="186" fontId="0" fillId="0" borderId="10" xfId="49" applyNumberFormat="1" applyFont="1" applyFill="1" applyBorder="1" applyAlignment="1">
      <alignment/>
    </xf>
    <xf numFmtId="175" fontId="62" fillId="0" borderId="0" xfId="0" applyNumberFormat="1" applyFont="1" applyFill="1" applyAlignment="1">
      <alignment/>
    </xf>
    <xf numFmtId="169" fontId="0" fillId="0" borderId="10" xfId="49" applyFont="1" applyFill="1" applyBorder="1" applyAlignment="1">
      <alignment/>
    </xf>
    <xf numFmtId="41" fontId="64" fillId="0" borderId="10" xfId="48" applyFont="1" applyFill="1" applyBorder="1" applyAlignment="1">
      <alignment/>
    </xf>
    <xf numFmtId="41" fontId="65" fillId="0" borderId="10" xfId="48" applyFont="1" applyFill="1" applyBorder="1" applyAlignment="1">
      <alignment wrapText="1"/>
    </xf>
    <xf numFmtId="186" fontId="62" fillId="0" borderId="0" xfId="49" applyNumberFormat="1" applyFont="1" applyFill="1" applyAlignment="1">
      <alignment/>
    </xf>
    <xf numFmtId="0" fontId="66" fillId="0" borderId="10" xfId="0" applyFont="1" applyFill="1" applyBorder="1" applyAlignment="1">
      <alignment horizontal="center" vertical="center" wrapText="1" readingOrder="1"/>
    </xf>
    <xf numFmtId="0" fontId="64" fillId="0" borderId="10" xfId="0" applyFont="1" applyFill="1" applyBorder="1" applyAlignment="1">
      <alignment horizontal="center" vertical="center"/>
    </xf>
    <xf numFmtId="41" fontId="4" fillId="0" borderId="10" xfId="48" applyFont="1" applyFill="1" applyBorder="1" applyAlignment="1">
      <alignment wrapText="1"/>
    </xf>
    <xf numFmtId="175" fontId="64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wrapText="1"/>
    </xf>
    <xf numFmtId="186" fontId="65" fillId="0" borderId="10" xfId="49" applyNumberFormat="1" applyFont="1" applyFill="1" applyBorder="1" applyAlignment="1">
      <alignment wrapText="1"/>
    </xf>
    <xf numFmtId="41" fontId="3" fillId="0" borderId="10" xfId="48" applyFont="1" applyFill="1" applyBorder="1" applyAlignment="1">
      <alignment/>
    </xf>
    <xf numFmtId="186" fontId="62" fillId="0" borderId="10" xfId="49" applyNumberFormat="1" applyFont="1" applyFill="1" applyBorder="1" applyAlignment="1">
      <alignment wrapText="1"/>
    </xf>
    <xf numFmtId="186" fontId="3" fillId="0" borderId="10" xfId="49" applyNumberFormat="1" applyFont="1" applyFill="1" applyBorder="1" applyAlignment="1">
      <alignment wrapText="1"/>
    </xf>
    <xf numFmtId="186" fontId="67" fillId="0" borderId="10" xfId="49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 readingOrder="1"/>
    </xf>
    <xf numFmtId="0" fontId="66" fillId="0" borderId="15" xfId="0" applyFont="1" applyFill="1" applyBorder="1" applyAlignment="1">
      <alignment horizontal="center" vertical="center" wrapText="1" readingOrder="1"/>
    </xf>
    <xf numFmtId="0" fontId="65" fillId="0" borderId="0" xfId="0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wrapText="1"/>
    </xf>
    <xf numFmtId="186" fontId="62" fillId="0" borderId="0" xfId="49" applyNumberFormat="1" applyFont="1" applyFill="1" applyBorder="1" applyAlignment="1">
      <alignment wrapText="1"/>
    </xf>
    <xf numFmtId="186" fontId="68" fillId="0" borderId="10" xfId="49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justify" vertical="center" wrapText="1" readingOrder="1"/>
    </xf>
    <xf numFmtId="186" fontId="63" fillId="0" borderId="10" xfId="49" applyNumberFormat="1" applyFont="1" applyFill="1" applyBorder="1" applyAlignment="1">
      <alignment horizontal="justify" vertical="center" wrapText="1" readingOrder="1"/>
    </xf>
    <xf numFmtId="175" fontId="4" fillId="0" borderId="10" xfId="0" applyNumberFormat="1" applyFont="1" applyFill="1" applyBorder="1" applyAlignment="1">
      <alignment horizontal="center" vertical="center" wrapText="1"/>
    </xf>
    <xf numFmtId="186" fontId="62" fillId="0" borderId="0" xfId="0" applyNumberFormat="1" applyFont="1" applyFill="1" applyAlignment="1">
      <alignment/>
    </xf>
    <xf numFmtId="41" fontId="3" fillId="0" borderId="10" xfId="48" applyFont="1" applyFill="1" applyBorder="1" applyAlignment="1">
      <alignment wrapText="1"/>
    </xf>
    <xf numFmtId="41" fontId="4" fillId="0" borderId="10" xfId="48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justify" vertical="center" wrapText="1" readingOrder="1"/>
    </xf>
    <xf numFmtId="175" fontId="63" fillId="0" borderId="0" xfId="0" applyNumberFormat="1" applyFont="1" applyFill="1" applyBorder="1" applyAlignment="1">
      <alignment horizontal="justify" vertical="center" wrapText="1" readingOrder="1"/>
    </xf>
    <xf numFmtId="175" fontId="3" fillId="0" borderId="20" xfId="0" applyNumberFormat="1" applyFont="1" applyFill="1" applyBorder="1" applyAlignment="1">
      <alignment horizontal="center" vertical="center" wrapText="1"/>
    </xf>
    <xf numFmtId="169" fontId="3" fillId="0" borderId="10" xfId="49" applyFont="1" applyFill="1" applyBorder="1" applyAlignment="1">
      <alignment horizontal="center" vertical="center" wrapText="1"/>
    </xf>
    <xf numFmtId="186" fontId="63" fillId="0" borderId="0" xfId="49" applyNumberFormat="1" applyFont="1" applyFill="1" applyBorder="1" applyAlignment="1">
      <alignment horizontal="center" vertical="center" wrapText="1" readingOrder="1"/>
    </xf>
    <xf numFmtId="169" fontId="63" fillId="0" borderId="0" xfId="49" applyFont="1" applyFill="1" applyBorder="1" applyAlignment="1">
      <alignment horizontal="center" vertical="center" wrapText="1" readingOrder="1"/>
    </xf>
    <xf numFmtId="41" fontId="62" fillId="0" borderId="21" xfId="48" applyFont="1" applyFill="1" applyBorder="1" applyAlignment="1">
      <alignment wrapText="1"/>
    </xf>
    <xf numFmtId="186" fontId="62" fillId="0" borderId="21" xfId="49" applyNumberFormat="1" applyFont="1" applyFill="1" applyBorder="1" applyAlignment="1">
      <alignment wrapText="1"/>
    </xf>
    <xf numFmtId="186" fontId="65" fillId="0" borderId="21" xfId="49" applyNumberFormat="1" applyFont="1" applyFill="1" applyBorder="1" applyAlignment="1">
      <alignment wrapText="1"/>
    </xf>
    <xf numFmtId="41" fontId="62" fillId="0" borderId="10" xfId="48" applyFont="1" applyFill="1" applyBorder="1" applyAlignment="1">
      <alignment/>
    </xf>
    <xf numFmtId="169" fontId="62" fillId="0" borderId="0" xfId="49" applyFont="1" applyFill="1" applyAlignment="1">
      <alignment/>
    </xf>
    <xf numFmtId="186" fontId="64" fillId="0" borderId="0" xfId="49" applyNumberFormat="1" applyFont="1" applyFill="1" applyAlignment="1">
      <alignment/>
    </xf>
    <xf numFmtId="169" fontId="64" fillId="0" borderId="0" xfId="0" applyNumberFormat="1" applyFont="1" applyFill="1" applyAlignment="1">
      <alignment/>
    </xf>
    <xf numFmtId="175" fontId="64" fillId="0" borderId="1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186" fontId="63" fillId="0" borderId="0" xfId="0" applyNumberFormat="1" applyFont="1" applyFill="1" applyBorder="1" applyAlignment="1">
      <alignment horizontal="justify" vertical="center" wrapText="1" readingOrder="1"/>
    </xf>
    <xf numFmtId="186" fontId="63" fillId="0" borderId="0" xfId="49" applyNumberFormat="1" applyFont="1" applyFill="1" applyBorder="1" applyAlignment="1">
      <alignment horizontal="justify" vertical="center" wrapText="1" readingOrder="1"/>
    </xf>
    <xf numFmtId="0" fontId="63" fillId="0" borderId="0" xfId="0" applyFont="1" applyFill="1" applyBorder="1" applyAlignment="1">
      <alignment horizontal="justify" vertical="center" wrapText="1" readingOrder="1"/>
    </xf>
    <xf numFmtId="186" fontId="4" fillId="0" borderId="20" xfId="49" applyNumberFormat="1" applyFont="1" applyFill="1" applyBorder="1" applyAlignment="1">
      <alignment horizontal="center" vertical="center" wrapText="1"/>
    </xf>
    <xf numFmtId="186" fontId="4" fillId="0" borderId="10" xfId="49" applyNumberFormat="1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wrapText="1"/>
    </xf>
    <xf numFmtId="41" fontId="62" fillId="0" borderId="21" xfId="48" applyFont="1" applyFill="1" applyBorder="1" applyAlignment="1">
      <alignment/>
    </xf>
    <xf numFmtId="43" fontId="62" fillId="0" borderId="0" xfId="0" applyNumberFormat="1" applyFont="1" applyFill="1" applyAlignment="1">
      <alignment/>
    </xf>
    <xf numFmtId="186" fontId="64" fillId="0" borderId="10" xfId="49" applyNumberFormat="1" applyFont="1" applyFill="1" applyBorder="1" applyAlignment="1">
      <alignment/>
    </xf>
    <xf numFmtId="186" fontId="62" fillId="0" borderId="10" xfId="49" applyNumberFormat="1" applyFont="1" applyFill="1" applyBorder="1" applyAlignment="1">
      <alignment/>
    </xf>
    <xf numFmtId="175" fontId="64" fillId="0" borderId="0" xfId="0" applyNumberFormat="1" applyFont="1" applyFill="1" applyAlignment="1">
      <alignment vertical="center"/>
    </xf>
    <xf numFmtId="0" fontId="62" fillId="0" borderId="10" xfId="0" applyFont="1" applyFill="1" applyBorder="1" applyAlignment="1">
      <alignment/>
    </xf>
    <xf numFmtId="169" fontId="62" fillId="0" borderId="10" xfId="49" applyFont="1" applyFill="1" applyBorder="1" applyAlignment="1">
      <alignment/>
    </xf>
    <xf numFmtId="175" fontId="62" fillId="0" borderId="10" xfId="0" applyNumberFormat="1" applyFont="1" applyFill="1" applyBorder="1" applyAlignment="1">
      <alignment/>
    </xf>
    <xf numFmtId="169" fontId="62" fillId="0" borderId="0" xfId="0" applyNumberFormat="1" applyFont="1" applyFill="1" applyAlignment="1">
      <alignment/>
    </xf>
    <xf numFmtId="169" fontId="62" fillId="0" borderId="10" xfId="49" applyFont="1" applyFill="1" applyBorder="1" applyAlignment="1">
      <alignment wrapText="1"/>
    </xf>
    <xf numFmtId="169" fontId="65" fillId="0" borderId="10" xfId="49" applyFont="1" applyFill="1" applyBorder="1" applyAlignment="1">
      <alignment wrapText="1"/>
    </xf>
    <xf numFmtId="0" fontId="65" fillId="0" borderId="10" xfId="0" applyFont="1" applyFill="1" applyBorder="1" applyAlignment="1">
      <alignment wrapText="1"/>
    </xf>
    <xf numFmtId="194" fontId="62" fillId="0" borderId="10" xfId="49" applyNumberFormat="1" applyFont="1" applyFill="1" applyBorder="1" applyAlignment="1">
      <alignment wrapText="1"/>
    </xf>
    <xf numFmtId="194" fontId="64" fillId="0" borderId="10" xfId="49" applyNumberFormat="1" applyFont="1" applyFill="1" applyBorder="1" applyAlignment="1">
      <alignment wrapText="1"/>
    </xf>
    <xf numFmtId="169" fontId="64" fillId="0" borderId="10" xfId="49" applyFont="1" applyFill="1" applyBorder="1" applyAlignment="1">
      <alignment wrapText="1"/>
    </xf>
    <xf numFmtId="193" fontId="70" fillId="0" borderId="10" xfId="0" applyNumberFormat="1" applyFont="1" applyFill="1" applyBorder="1" applyAlignment="1">
      <alignment/>
    </xf>
    <xf numFmtId="186" fontId="64" fillId="0" borderId="10" xfId="49" applyNumberFormat="1" applyFont="1" applyFill="1" applyBorder="1" applyAlignment="1">
      <alignment wrapText="1"/>
    </xf>
    <xf numFmtId="186" fontId="64" fillId="0" borderId="10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vertical="center"/>
    </xf>
    <xf numFmtId="186" fontId="62" fillId="0" borderId="10" xfId="49" applyNumberFormat="1" applyFont="1" applyFill="1" applyBorder="1" applyAlignment="1">
      <alignment vertical="center"/>
    </xf>
    <xf numFmtId="169" fontId="62" fillId="0" borderId="10" xfId="49" applyFont="1" applyFill="1" applyBorder="1" applyAlignment="1">
      <alignment vertical="center"/>
    </xf>
    <xf numFmtId="0" fontId="71" fillId="0" borderId="10" xfId="0" applyFont="1" applyFill="1" applyBorder="1" applyAlignment="1">
      <alignment wrapText="1"/>
    </xf>
    <xf numFmtId="186" fontId="71" fillId="0" borderId="10" xfId="49" applyNumberFormat="1" applyFont="1" applyFill="1" applyBorder="1" applyAlignment="1">
      <alignment wrapText="1"/>
    </xf>
    <xf numFmtId="186" fontId="64" fillId="0" borderId="10" xfId="0" applyNumberFormat="1" applyFont="1" applyFill="1" applyBorder="1" applyAlignment="1">
      <alignment/>
    </xf>
    <xf numFmtId="186" fontId="64" fillId="0" borderId="0" xfId="0" applyNumberFormat="1" applyFont="1" applyFill="1" applyAlignment="1">
      <alignment/>
    </xf>
    <xf numFmtId="186" fontId="71" fillId="0" borderId="10" xfId="0" applyNumberFormat="1" applyFont="1" applyFill="1" applyBorder="1" applyAlignment="1">
      <alignment wrapText="1"/>
    </xf>
    <xf numFmtId="41" fontId="71" fillId="0" borderId="10" xfId="48" applyFont="1" applyFill="1" applyBorder="1" applyAlignment="1">
      <alignment/>
    </xf>
    <xf numFmtId="186" fontId="0" fillId="0" borderId="10" xfId="0" applyNumberFormat="1" applyFont="1" applyFill="1" applyBorder="1" applyAlignment="1">
      <alignment wrapText="1"/>
    </xf>
    <xf numFmtId="186" fontId="72" fillId="0" borderId="10" xfId="0" applyNumberFormat="1" applyFont="1" applyFill="1" applyBorder="1" applyAlignment="1">
      <alignment wrapText="1"/>
    </xf>
    <xf numFmtId="41" fontId="71" fillId="0" borderId="10" xfId="48" applyFont="1" applyFill="1" applyBorder="1" applyAlignment="1">
      <alignment wrapText="1"/>
    </xf>
    <xf numFmtId="41" fontId="72" fillId="0" borderId="10" xfId="48" applyFont="1" applyFill="1" applyBorder="1" applyAlignment="1">
      <alignment wrapText="1"/>
    </xf>
    <xf numFmtId="186" fontId="73" fillId="0" borderId="0" xfId="0" applyNumberFormat="1" applyFont="1" applyFill="1" applyAlignment="1">
      <alignment/>
    </xf>
    <xf numFmtId="0" fontId="74" fillId="0" borderId="10" xfId="0" applyFont="1" applyFill="1" applyBorder="1" applyAlignment="1">
      <alignment vertical="center" wrapText="1"/>
    </xf>
    <xf numFmtId="41" fontId="75" fillId="0" borderId="10" xfId="48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vertical="center" wrapText="1"/>
    </xf>
    <xf numFmtId="41" fontId="76" fillId="0" borderId="10" xfId="48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wrapText="1"/>
    </xf>
    <xf numFmtId="0" fontId="78" fillId="0" borderId="23" xfId="0" applyFont="1" applyBorder="1" applyAlignment="1">
      <alignment wrapText="1"/>
    </xf>
    <xf numFmtId="0" fontId="8" fillId="0" borderId="24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41" fillId="0" borderId="24" xfId="45" applyFont="1" applyBorder="1" applyAlignment="1">
      <alignment horizontal="left" wrapText="1"/>
    </xf>
    <xf numFmtId="0" fontId="7" fillId="0" borderId="24" xfId="0" applyFont="1" applyBorder="1" applyAlignment="1">
      <alignment horizontal="left" vertical="top" wrapText="1"/>
    </xf>
    <xf numFmtId="186" fontId="7" fillId="0" borderId="24" xfId="0" applyNumberFormat="1" applyFont="1" applyBorder="1" applyAlignment="1">
      <alignment horizontal="left" wrapText="1"/>
    </xf>
    <xf numFmtId="0" fontId="78" fillId="0" borderId="25" xfId="0" applyFont="1" applyBorder="1" applyAlignment="1">
      <alignment wrapText="1"/>
    </xf>
    <xf numFmtId="187" fontId="7" fillId="0" borderId="10" xfId="47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9" fillId="23" borderId="26" xfId="38" applyFont="1" applyBorder="1" applyAlignment="1">
      <alignment wrapText="1"/>
    </xf>
    <xf numFmtId="0" fontId="79" fillId="23" borderId="27" xfId="38" applyFont="1" applyBorder="1" applyAlignment="1">
      <alignment horizontal="left" wrapText="1"/>
    </xf>
    <xf numFmtId="0" fontId="78" fillId="34" borderId="0" xfId="0" applyFont="1" applyFill="1" applyAlignment="1">
      <alignment wrapText="1"/>
    </xf>
    <xf numFmtId="0" fontId="77" fillId="34" borderId="0" xfId="0" applyFont="1" applyFill="1" applyAlignment="1">
      <alignment wrapText="1"/>
    </xf>
    <xf numFmtId="0" fontId="79" fillId="23" borderId="28" xfId="38" applyFont="1" applyBorder="1" applyAlignment="1">
      <alignment horizontal="left" wrapText="1"/>
    </xf>
    <xf numFmtId="0" fontId="80" fillId="23" borderId="26" xfId="38" applyFont="1" applyBorder="1" applyAlignment="1">
      <alignment horizontal="center" vertical="center" wrapText="1"/>
    </xf>
    <xf numFmtId="0" fontId="80" fillId="23" borderId="27" xfId="38" applyFont="1" applyBorder="1" applyAlignment="1">
      <alignment horizontal="center" vertical="center" wrapText="1"/>
    </xf>
    <xf numFmtId="0" fontId="80" fillId="23" borderId="28" xfId="38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0" xfId="0" applyFont="1" applyAlignment="1">
      <alignment horizontal="left" wrapText="1"/>
    </xf>
    <xf numFmtId="0" fontId="78" fillId="0" borderId="0" xfId="0" applyFont="1" applyFill="1" applyAlignment="1">
      <alignment horizontal="left" wrapText="1"/>
    </xf>
    <xf numFmtId="14" fontId="78" fillId="0" borderId="29" xfId="0" applyNumberFormat="1" applyFont="1" applyBorder="1" applyAlignment="1">
      <alignment horizontal="left" wrapText="1"/>
    </xf>
    <xf numFmtId="0" fontId="78" fillId="34" borderId="0" xfId="0" applyFont="1" applyFill="1" applyAlignment="1">
      <alignment horizontal="left" wrapText="1"/>
    </xf>
    <xf numFmtId="0" fontId="78" fillId="0" borderId="30" xfId="0" applyFont="1" applyBorder="1" applyAlignment="1">
      <alignment horizontal="left" vertical="center" wrapText="1"/>
    </xf>
    <xf numFmtId="187" fontId="75" fillId="0" borderId="30" xfId="0" applyNumberFormat="1" applyFont="1" applyBorder="1" applyAlignment="1">
      <alignment horizontal="left" vertical="center" wrapText="1"/>
    </xf>
    <xf numFmtId="0" fontId="78" fillId="0" borderId="29" xfId="0" applyFont="1" applyBorder="1" applyAlignment="1">
      <alignment horizontal="left" vertical="center" wrapText="1"/>
    </xf>
    <xf numFmtId="187" fontId="78" fillId="34" borderId="0" xfId="0" applyNumberFormat="1" applyFont="1" applyFill="1" applyAlignment="1">
      <alignment horizontal="left" wrapText="1"/>
    </xf>
    <xf numFmtId="0" fontId="78" fillId="34" borderId="0" xfId="0" applyFont="1" applyFill="1" applyAlignment="1">
      <alignment horizontal="left"/>
    </xf>
    <xf numFmtId="0" fontId="81" fillId="34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0" fontId="78" fillId="34" borderId="23" xfId="0" applyFont="1" applyFill="1" applyBorder="1" applyAlignment="1">
      <alignment wrapText="1"/>
    </xf>
    <xf numFmtId="0" fontId="78" fillId="34" borderId="10" xfId="0" applyFont="1" applyFill="1" applyBorder="1" applyAlignment="1">
      <alignment horizontal="left" wrapText="1"/>
    </xf>
    <xf numFmtId="0" fontId="78" fillId="34" borderId="24" xfId="0" applyFont="1" applyFill="1" applyBorder="1" applyAlignment="1">
      <alignment horizontal="left" wrapText="1"/>
    </xf>
    <xf numFmtId="0" fontId="78" fillId="34" borderId="25" xfId="0" applyFont="1" applyFill="1" applyBorder="1" applyAlignment="1">
      <alignment wrapText="1"/>
    </xf>
    <xf numFmtId="0" fontId="78" fillId="34" borderId="30" xfId="0" applyFont="1" applyFill="1" applyBorder="1" applyAlignment="1">
      <alignment horizontal="left" wrapText="1"/>
    </xf>
    <xf numFmtId="0" fontId="78" fillId="34" borderId="29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8" fillId="0" borderId="0" xfId="0" applyFont="1" applyFill="1" applyAlignment="1">
      <alignment wrapText="1"/>
    </xf>
    <xf numFmtId="187" fontId="78" fillId="0" borderId="0" xfId="49" applyNumberFormat="1" applyFont="1" applyAlignment="1">
      <alignment horizontal="left" wrapText="1"/>
    </xf>
    <xf numFmtId="187" fontId="7" fillId="0" borderId="10" xfId="0" applyNumberFormat="1" applyFont="1" applyFill="1" applyBorder="1" applyAlignment="1">
      <alignment horizontal="left" vertical="center" wrapText="1"/>
    </xf>
    <xf numFmtId="0" fontId="7" fillId="0" borderId="10" xfId="52" applyFont="1" applyFill="1" applyBorder="1" applyAlignment="1">
      <alignment horizontal="left" vertical="center" wrapText="1"/>
      <protection/>
    </xf>
    <xf numFmtId="0" fontId="78" fillId="0" borderId="23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left" vertical="center" wrapText="1"/>
    </xf>
    <xf numFmtId="187" fontId="78" fillId="0" borderId="10" xfId="0" applyNumberFormat="1" applyFont="1" applyFill="1" applyBorder="1" applyAlignment="1">
      <alignment horizontal="left" vertical="center" wrapText="1"/>
    </xf>
    <xf numFmtId="0" fontId="7" fillId="0" borderId="23" xfId="52" applyNumberFormat="1" applyFont="1" applyFill="1" applyBorder="1" applyAlignment="1">
      <alignment horizontal="center" vertical="center" wrapText="1"/>
      <protection/>
    </xf>
    <xf numFmtId="187" fontId="78" fillId="0" borderId="10" xfId="47" applyNumberFormat="1" applyFont="1" applyFill="1" applyBorder="1" applyAlignment="1">
      <alignment horizontal="left" vertical="center" wrapText="1"/>
    </xf>
    <xf numFmtId="0" fontId="78" fillId="0" borderId="31" xfId="0" applyFont="1" applyFill="1" applyBorder="1" applyAlignment="1">
      <alignment horizontal="left" vertical="center" wrapText="1"/>
    </xf>
    <xf numFmtId="0" fontId="78" fillId="0" borderId="32" xfId="0" applyFont="1" applyFill="1" applyBorder="1" applyAlignment="1">
      <alignment horizontal="left" vertical="center" wrapText="1"/>
    </xf>
    <xf numFmtId="0" fontId="78" fillId="0" borderId="33" xfId="0" applyFont="1" applyFill="1" applyBorder="1" applyAlignment="1">
      <alignment horizontal="left" vertical="center" wrapText="1"/>
    </xf>
    <xf numFmtId="0" fontId="78" fillId="0" borderId="34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8" fillId="0" borderId="35" xfId="0" applyFont="1" applyFill="1" applyBorder="1" applyAlignment="1">
      <alignment horizontal="left" vertical="center" wrapText="1"/>
    </xf>
    <xf numFmtId="0" fontId="78" fillId="0" borderId="36" xfId="0" applyFont="1" applyFill="1" applyBorder="1" applyAlignment="1">
      <alignment horizontal="left" vertical="center" wrapText="1"/>
    </xf>
    <xf numFmtId="0" fontId="78" fillId="0" borderId="37" xfId="0" applyFont="1" applyFill="1" applyBorder="1" applyAlignment="1">
      <alignment horizontal="left" vertical="center" wrapText="1"/>
    </xf>
    <xf numFmtId="0" fontId="78" fillId="0" borderId="38" xfId="0" applyFont="1" applyFill="1" applyBorder="1" applyAlignment="1">
      <alignment horizontal="left" vertical="center" wrapText="1"/>
    </xf>
    <xf numFmtId="0" fontId="78" fillId="0" borderId="31" xfId="0" applyFont="1" applyFill="1" applyBorder="1" applyAlignment="1">
      <alignment horizontal="left" wrapText="1"/>
    </xf>
    <xf numFmtId="0" fontId="78" fillId="0" borderId="32" xfId="0" applyFont="1" applyFill="1" applyBorder="1" applyAlignment="1">
      <alignment horizontal="left" wrapText="1"/>
    </xf>
    <xf numFmtId="0" fontId="78" fillId="0" borderId="33" xfId="0" applyFont="1" applyFill="1" applyBorder="1" applyAlignment="1">
      <alignment horizontal="left" wrapText="1"/>
    </xf>
    <xf numFmtId="0" fontId="78" fillId="0" borderId="34" xfId="0" applyFont="1" applyFill="1" applyBorder="1" applyAlignment="1">
      <alignment horizontal="left" wrapText="1"/>
    </xf>
    <xf numFmtId="0" fontId="78" fillId="0" borderId="0" xfId="0" applyFont="1" applyFill="1" applyBorder="1" applyAlignment="1">
      <alignment horizontal="left" wrapText="1"/>
    </xf>
    <xf numFmtId="0" fontId="78" fillId="0" borderId="35" xfId="0" applyFont="1" applyFill="1" applyBorder="1" applyAlignment="1">
      <alignment horizontal="left" wrapText="1"/>
    </xf>
    <xf numFmtId="0" fontId="78" fillId="0" borderId="36" xfId="0" applyFont="1" applyFill="1" applyBorder="1" applyAlignment="1">
      <alignment horizontal="left" wrapText="1"/>
    </xf>
    <xf numFmtId="0" fontId="78" fillId="0" borderId="37" xfId="0" applyFont="1" applyFill="1" applyBorder="1" applyAlignment="1">
      <alignment horizontal="left" wrapText="1"/>
    </xf>
    <xf numFmtId="0" fontId="78" fillId="0" borderId="38" xfId="0" applyFont="1" applyFill="1" applyBorder="1" applyAlignment="1">
      <alignment horizontal="left" wrapText="1"/>
    </xf>
    <xf numFmtId="169" fontId="62" fillId="0" borderId="39" xfId="0" applyNumberFormat="1" applyFont="1" applyFill="1" applyBorder="1" applyAlignment="1">
      <alignment horizontal="center" vertical="center"/>
    </xf>
    <xf numFmtId="169" fontId="62" fillId="0" borderId="40" xfId="0" applyNumberFormat="1" applyFont="1" applyFill="1" applyBorder="1" applyAlignment="1">
      <alignment horizontal="center" vertical="center"/>
    </xf>
    <xf numFmtId="169" fontId="62" fillId="0" borderId="20" xfId="0" applyNumberFormat="1" applyFont="1" applyFill="1" applyBorder="1" applyAlignment="1">
      <alignment horizontal="center" vertical="center"/>
    </xf>
    <xf numFmtId="0" fontId="66" fillId="0" borderId="33" xfId="0" applyFont="1" applyFill="1" applyBorder="1" applyAlignment="1">
      <alignment horizontal="center" vertical="center" wrapText="1" readingOrder="1"/>
    </xf>
    <xf numFmtId="0" fontId="66" fillId="0" borderId="35" xfId="0" applyFont="1" applyFill="1" applyBorder="1" applyAlignment="1">
      <alignment horizontal="center" vertical="center" wrapText="1" readingOrder="1"/>
    </xf>
    <xf numFmtId="0" fontId="66" fillId="0" borderId="0" xfId="0" applyFont="1" applyFill="1" applyBorder="1" applyAlignment="1">
      <alignment horizontal="center" vertical="center" wrapText="1" readingOrder="1"/>
    </xf>
    <xf numFmtId="0" fontId="66" fillId="0" borderId="10" xfId="0" applyFont="1" applyFill="1" applyBorder="1" applyAlignment="1">
      <alignment horizontal="center" vertical="center" wrapText="1" readingOrder="1"/>
    </xf>
    <xf numFmtId="0" fontId="62" fillId="0" borderId="10" xfId="0" applyFont="1" applyFill="1" applyBorder="1" applyAlignment="1">
      <alignment horizontal="center" vertical="center" wrapText="1"/>
    </xf>
    <xf numFmtId="175" fontId="64" fillId="0" borderId="39" xfId="0" applyNumberFormat="1" applyFont="1" applyFill="1" applyBorder="1" applyAlignment="1">
      <alignment horizontal="center" vertical="center"/>
    </xf>
    <xf numFmtId="175" fontId="64" fillId="0" borderId="40" xfId="0" applyNumberFormat="1" applyFont="1" applyFill="1" applyBorder="1" applyAlignment="1">
      <alignment horizontal="center" vertical="center"/>
    </xf>
    <xf numFmtId="175" fontId="64" fillId="0" borderId="20" xfId="0" applyNumberFormat="1" applyFont="1" applyFill="1" applyBorder="1" applyAlignment="1">
      <alignment horizontal="center" vertical="center"/>
    </xf>
    <xf numFmtId="41" fontId="71" fillId="0" borderId="10" xfId="48" applyFont="1" applyFill="1" applyBorder="1" applyAlignment="1">
      <alignment horizontal="center" wrapText="1"/>
    </xf>
    <xf numFmtId="169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wrapText="1"/>
    </xf>
    <xf numFmtId="0" fontId="62" fillId="0" borderId="40" xfId="0" applyFont="1" applyFill="1" applyBorder="1" applyAlignment="1">
      <alignment horizontal="center" wrapText="1"/>
    </xf>
    <xf numFmtId="0" fontId="62" fillId="0" borderId="2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wrapText="1"/>
    </xf>
    <xf numFmtId="175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 readingOrder="1"/>
    </xf>
    <xf numFmtId="175" fontId="69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 readingOrder="1"/>
    </xf>
    <xf numFmtId="0" fontId="66" fillId="0" borderId="13" xfId="0" applyFont="1" applyFill="1" applyBorder="1" applyAlignment="1">
      <alignment horizontal="center" vertical="center" wrapText="1" readingOrder="1"/>
    </xf>
    <xf numFmtId="0" fontId="65" fillId="0" borderId="43" xfId="0" applyFont="1" applyFill="1" applyBorder="1" applyAlignment="1">
      <alignment horizontal="center" vertical="center" wrapText="1" readingOrder="1"/>
    </xf>
    <xf numFmtId="0" fontId="65" fillId="0" borderId="44" xfId="0" applyFont="1" applyFill="1" applyBorder="1" applyAlignment="1">
      <alignment horizontal="center" vertical="center" wrapText="1" readingOrder="1"/>
    </xf>
    <xf numFmtId="0" fontId="63" fillId="0" borderId="14" xfId="0" applyFont="1" applyFill="1" applyBorder="1" applyAlignment="1">
      <alignment horizontal="center" vertical="center" wrapText="1" readingOrder="1"/>
    </xf>
    <xf numFmtId="0" fontId="63" fillId="0" borderId="45" xfId="0" applyFont="1" applyFill="1" applyBorder="1" applyAlignment="1">
      <alignment horizontal="center" vertical="center" wrapText="1" readingOrder="1"/>
    </xf>
    <xf numFmtId="0" fontId="63" fillId="0" borderId="46" xfId="0" applyFont="1" applyFill="1" applyBorder="1" applyAlignment="1">
      <alignment horizontal="center" vertical="center" wrapText="1" readingOrder="1"/>
    </xf>
    <xf numFmtId="0" fontId="66" fillId="0" borderId="14" xfId="0" applyFont="1" applyFill="1" applyBorder="1" applyAlignment="1">
      <alignment horizontal="center" vertical="center" wrapText="1" readingOrder="1"/>
    </xf>
    <xf numFmtId="0" fontId="66" fillId="0" borderId="15" xfId="0" applyFont="1" applyFill="1" applyBorder="1" applyAlignment="1">
      <alignment horizontal="center" vertical="center" wrapText="1" readingOrder="1"/>
    </xf>
    <xf numFmtId="0" fontId="66" fillId="0" borderId="32" xfId="0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pcc.gov.co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6"/>
  <sheetViews>
    <sheetView tabSelected="1" zoomScalePageLayoutView="0" workbookViewId="0" topLeftCell="A1">
      <selection activeCell="C9" sqref="C9"/>
    </sheetView>
  </sheetViews>
  <sheetFormatPr defaultColWidth="10.8515625" defaultRowHeight="15"/>
  <cols>
    <col min="1" max="1" width="10.8515625" style="102" customWidth="1"/>
    <col min="2" max="2" width="12.421875" style="102" customWidth="1"/>
    <col min="3" max="3" width="59.7109375" style="121" customWidth="1"/>
    <col min="4" max="4" width="17.421875" style="121" customWidth="1"/>
    <col min="5" max="5" width="15.140625" style="121" customWidth="1"/>
    <col min="6" max="6" width="17.421875" style="121" customWidth="1"/>
    <col min="7" max="7" width="12.7109375" style="121" customWidth="1"/>
    <col min="8" max="8" width="21.28125" style="121" customWidth="1"/>
    <col min="9" max="9" width="20.421875" style="121" customWidth="1"/>
    <col min="10" max="10" width="16.140625" style="121" bestFit="1" customWidth="1"/>
    <col min="11" max="11" width="16.7109375" style="121" customWidth="1"/>
    <col min="12" max="12" width="20.8515625" style="121" customWidth="1"/>
    <col min="13" max="13" width="42.421875" style="102" customWidth="1"/>
    <col min="14" max="16384" width="10.8515625" style="102" customWidth="1"/>
  </cols>
  <sheetData>
    <row r="1" ht="15.75"/>
    <row r="2" ht="15.75">
      <c r="B2" s="101" t="s">
        <v>19</v>
      </c>
    </row>
    <row r="3" ht="15.75">
      <c r="B3" s="101"/>
    </row>
    <row r="4" ht="16.5" thickBot="1">
      <c r="B4" s="101" t="s">
        <v>0</v>
      </c>
    </row>
    <row r="5" spans="2:9" ht="37.5">
      <c r="B5" s="118" t="s">
        <v>1</v>
      </c>
      <c r="C5" s="118" t="s">
        <v>28</v>
      </c>
      <c r="F5" s="149" t="s">
        <v>26</v>
      </c>
      <c r="G5" s="150"/>
      <c r="H5" s="150"/>
      <c r="I5" s="151"/>
    </row>
    <row r="6" spans="2:9" ht="31.5">
      <c r="B6" s="103" t="s">
        <v>2</v>
      </c>
      <c r="C6" s="104" t="s">
        <v>229</v>
      </c>
      <c r="F6" s="152"/>
      <c r="G6" s="153"/>
      <c r="H6" s="153"/>
      <c r="I6" s="154"/>
    </row>
    <row r="7" spans="2:9" ht="15.75">
      <c r="B7" s="103" t="s">
        <v>3</v>
      </c>
      <c r="C7" s="105" t="s">
        <v>29</v>
      </c>
      <c r="F7" s="152"/>
      <c r="G7" s="153"/>
      <c r="H7" s="153"/>
      <c r="I7" s="154"/>
    </row>
    <row r="8" spans="2:9" ht="31.5">
      <c r="B8" s="103" t="s">
        <v>15</v>
      </c>
      <c r="C8" s="106" t="s">
        <v>30</v>
      </c>
      <c r="F8" s="152"/>
      <c r="G8" s="153"/>
      <c r="H8" s="153"/>
      <c r="I8" s="154"/>
    </row>
    <row r="9" spans="2:9" ht="315">
      <c r="B9" s="103" t="s">
        <v>18</v>
      </c>
      <c r="C9" s="107" t="s">
        <v>230</v>
      </c>
      <c r="F9" s="155"/>
      <c r="G9" s="156"/>
      <c r="H9" s="156"/>
      <c r="I9" s="157"/>
    </row>
    <row r="10" spans="2:9" ht="157.5">
      <c r="B10" s="103" t="s">
        <v>4</v>
      </c>
      <c r="C10" s="107" t="s">
        <v>31</v>
      </c>
      <c r="F10" s="122"/>
      <c r="G10" s="122"/>
      <c r="H10" s="122"/>
      <c r="I10" s="122"/>
    </row>
    <row r="11" spans="2:9" ht="47.25">
      <c r="B11" s="103" t="s">
        <v>5</v>
      </c>
      <c r="C11" s="105" t="s">
        <v>32</v>
      </c>
      <c r="F11" s="158" t="s">
        <v>25</v>
      </c>
      <c r="G11" s="159"/>
      <c r="H11" s="159"/>
      <c r="I11" s="160"/>
    </row>
    <row r="12" spans="2:9" ht="47.25">
      <c r="B12" s="103" t="s">
        <v>22</v>
      </c>
      <c r="C12" s="141">
        <f>+H71</f>
        <v>9121290285</v>
      </c>
      <c r="F12" s="161"/>
      <c r="G12" s="162"/>
      <c r="H12" s="162"/>
      <c r="I12" s="163"/>
    </row>
    <row r="13" spans="2:9" ht="78.75">
      <c r="B13" s="103" t="s">
        <v>23</v>
      </c>
      <c r="C13" s="108">
        <v>1103429370</v>
      </c>
      <c r="F13" s="161"/>
      <c r="G13" s="162"/>
      <c r="H13" s="162"/>
      <c r="I13" s="163"/>
    </row>
    <row r="14" spans="2:9" ht="78.75">
      <c r="B14" s="103" t="s">
        <v>24</v>
      </c>
      <c r="C14" s="108">
        <v>155258000</v>
      </c>
      <c r="F14" s="161"/>
      <c r="G14" s="162"/>
      <c r="H14" s="162"/>
      <c r="I14" s="163"/>
    </row>
    <row r="15" spans="2:9" ht="79.5" thickBot="1">
      <c r="B15" s="109" t="s">
        <v>17</v>
      </c>
      <c r="C15" s="123">
        <v>43130</v>
      </c>
      <c r="F15" s="164"/>
      <c r="G15" s="165"/>
      <c r="H15" s="165"/>
      <c r="I15" s="166"/>
    </row>
    <row r="16" spans="3:12" s="114" customFormat="1" ht="15.75">
      <c r="C16" s="124"/>
      <c r="D16" s="124"/>
      <c r="E16" s="124"/>
      <c r="F16" s="124"/>
      <c r="G16" s="124"/>
      <c r="H16" s="124"/>
      <c r="I16" s="124"/>
      <c r="J16" s="124"/>
      <c r="K16" s="124"/>
      <c r="L16" s="124"/>
    </row>
    <row r="17" spans="2:12" s="114" customFormat="1" ht="21.75" thickBot="1">
      <c r="B17" s="130" t="s">
        <v>231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</row>
    <row r="18" spans="2:12" ht="75" customHeight="1">
      <c r="B18" s="117" t="s">
        <v>27</v>
      </c>
      <c r="C18" s="118" t="s">
        <v>6</v>
      </c>
      <c r="D18" s="118" t="s">
        <v>16</v>
      </c>
      <c r="E18" s="118" t="s">
        <v>7</v>
      </c>
      <c r="F18" s="118" t="s">
        <v>8</v>
      </c>
      <c r="G18" s="118" t="s">
        <v>9</v>
      </c>
      <c r="H18" s="118" t="s">
        <v>10</v>
      </c>
      <c r="I18" s="118" t="s">
        <v>11</v>
      </c>
      <c r="J18" s="118" t="s">
        <v>12</v>
      </c>
      <c r="K18" s="118" t="s">
        <v>13</v>
      </c>
      <c r="L18" s="119" t="s">
        <v>14</v>
      </c>
    </row>
    <row r="19" spans="2:12" s="140" customFormat="1" ht="141.75">
      <c r="B19" s="138">
        <v>80111600</v>
      </c>
      <c r="C19" s="111" t="s">
        <v>33</v>
      </c>
      <c r="D19" s="111" t="s">
        <v>51</v>
      </c>
      <c r="E19" s="111" t="s">
        <v>35</v>
      </c>
      <c r="F19" s="111" t="s">
        <v>36</v>
      </c>
      <c r="G19" s="111" t="s">
        <v>220</v>
      </c>
      <c r="H19" s="110">
        <v>670000000</v>
      </c>
      <c r="I19" s="110">
        <v>670000000</v>
      </c>
      <c r="J19" s="111" t="s">
        <v>37</v>
      </c>
      <c r="K19" s="111" t="s">
        <v>38</v>
      </c>
      <c r="L19" s="139" t="s">
        <v>39</v>
      </c>
    </row>
    <row r="20" spans="2:12" s="140" customFormat="1" ht="141.75">
      <c r="B20" s="138">
        <v>80111600</v>
      </c>
      <c r="C20" s="111" t="s">
        <v>40</v>
      </c>
      <c r="D20" s="111" t="s">
        <v>51</v>
      </c>
      <c r="E20" s="111" t="s">
        <v>35</v>
      </c>
      <c r="F20" s="111" t="s">
        <v>36</v>
      </c>
      <c r="G20" s="111" t="s">
        <v>220</v>
      </c>
      <c r="H20" s="110">
        <v>650000000</v>
      </c>
      <c r="I20" s="142">
        <v>650000000</v>
      </c>
      <c r="J20" s="111" t="s">
        <v>37</v>
      </c>
      <c r="K20" s="111" t="s">
        <v>38</v>
      </c>
      <c r="L20" s="139" t="s">
        <v>39</v>
      </c>
    </row>
    <row r="21" spans="2:12" s="140" customFormat="1" ht="141.75">
      <c r="B21" s="138">
        <v>80111600</v>
      </c>
      <c r="C21" s="111" t="s">
        <v>41</v>
      </c>
      <c r="D21" s="111" t="s">
        <v>51</v>
      </c>
      <c r="E21" s="111" t="s">
        <v>35</v>
      </c>
      <c r="F21" s="111" t="s">
        <v>36</v>
      </c>
      <c r="G21" s="111" t="s">
        <v>220</v>
      </c>
      <c r="H21" s="110">
        <v>160000000</v>
      </c>
      <c r="I21" s="142">
        <v>160000000</v>
      </c>
      <c r="J21" s="111" t="s">
        <v>37</v>
      </c>
      <c r="K21" s="111" t="s">
        <v>38</v>
      </c>
      <c r="L21" s="139" t="s">
        <v>39</v>
      </c>
    </row>
    <row r="22" spans="2:12" s="140" customFormat="1" ht="141.75">
      <c r="B22" s="138" t="s">
        <v>106</v>
      </c>
      <c r="C22" s="111" t="s">
        <v>240</v>
      </c>
      <c r="D22" s="111" t="s">
        <v>51</v>
      </c>
      <c r="E22" s="111" t="s">
        <v>52</v>
      </c>
      <c r="F22" s="111" t="s">
        <v>36</v>
      </c>
      <c r="G22" s="111" t="s">
        <v>221</v>
      </c>
      <c r="H22" s="110">
        <v>300000000</v>
      </c>
      <c r="I22" s="110">
        <v>300000000</v>
      </c>
      <c r="J22" s="111" t="s">
        <v>37</v>
      </c>
      <c r="K22" s="111" t="s">
        <v>38</v>
      </c>
      <c r="L22" s="139" t="s">
        <v>39</v>
      </c>
    </row>
    <row r="23" spans="2:12" s="140" customFormat="1" ht="141.75">
      <c r="B23" s="138">
        <v>80111600</v>
      </c>
      <c r="C23" s="111" t="s">
        <v>42</v>
      </c>
      <c r="D23" s="111" t="s">
        <v>51</v>
      </c>
      <c r="E23" s="111" t="s">
        <v>35</v>
      </c>
      <c r="F23" s="111" t="s">
        <v>36</v>
      </c>
      <c r="G23" s="111" t="s">
        <v>221</v>
      </c>
      <c r="H23" s="110">
        <v>300000000</v>
      </c>
      <c r="I23" s="142">
        <v>300000000</v>
      </c>
      <c r="J23" s="111" t="s">
        <v>37</v>
      </c>
      <c r="K23" s="111" t="s">
        <v>38</v>
      </c>
      <c r="L23" s="139" t="s">
        <v>39</v>
      </c>
    </row>
    <row r="24" spans="2:12" s="140" customFormat="1" ht="141.75">
      <c r="B24" s="138">
        <v>93141707</v>
      </c>
      <c r="C24" s="111" t="s">
        <v>244</v>
      </c>
      <c r="D24" s="111" t="s">
        <v>56</v>
      </c>
      <c r="E24" s="111" t="s">
        <v>245</v>
      </c>
      <c r="F24" s="111" t="s">
        <v>36</v>
      </c>
      <c r="G24" s="111" t="s">
        <v>220</v>
      </c>
      <c r="H24" s="110">
        <v>206369928</v>
      </c>
      <c r="I24" s="110">
        <v>206369928</v>
      </c>
      <c r="J24" s="111" t="s">
        <v>37</v>
      </c>
      <c r="K24" s="111" t="s">
        <v>38</v>
      </c>
      <c r="L24" s="139" t="s">
        <v>49</v>
      </c>
    </row>
    <row r="25" spans="2:12" s="140" customFormat="1" ht="141.75">
      <c r="B25" s="138">
        <v>80111604</v>
      </c>
      <c r="C25" s="111" t="s">
        <v>43</v>
      </c>
      <c r="D25" s="111" t="s">
        <v>51</v>
      </c>
      <c r="E25" s="111" t="s">
        <v>35</v>
      </c>
      <c r="F25" s="111" t="s">
        <v>36</v>
      </c>
      <c r="G25" s="111" t="s">
        <v>220</v>
      </c>
      <c r="H25" s="110">
        <v>191000000</v>
      </c>
      <c r="I25" s="110">
        <v>191000000</v>
      </c>
      <c r="J25" s="111" t="s">
        <v>37</v>
      </c>
      <c r="K25" s="111" t="s">
        <v>38</v>
      </c>
      <c r="L25" s="139" t="s">
        <v>39</v>
      </c>
    </row>
    <row r="26" spans="2:12" s="140" customFormat="1" ht="141.75">
      <c r="B26" s="138">
        <v>80111609</v>
      </c>
      <c r="C26" s="111" t="s">
        <v>44</v>
      </c>
      <c r="D26" s="111" t="s">
        <v>51</v>
      </c>
      <c r="E26" s="111" t="s">
        <v>35</v>
      </c>
      <c r="F26" s="111" t="s">
        <v>36</v>
      </c>
      <c r="G26" s="111" t="s">
        <v>220</v>
      </c>
      <c r="H26" s="110">
        <v>48400000</v>
      </c>
      <c r="I26" s="142">
        <v>48400000</v>
      </c>
      <c r="J26" s="111" t="s">
        <v>37</v>
      </c>
      <c r="K26" s="111" t="s">
        <v>38</v>
      </c>
      <c r="L26" s="139" t="s">
        <v>39</v>
      </c>
    </row>
    <row r="27" spans="2:12" s="140" customFormat="1" ht="141.75">
      <c r="B27" s="138">
        <v>80111617</v>
      </c>
      <c r="C27" s="111" t="s">
        <v>45</v>
      </c>
      <c r="D27" s="111" t="s">
        <v>51</v>
      </c>
      <c r="E27" s="111" t="s">
        <v>35</v>
      </c>
      <c r="F27" s="111" t="s">
        <v>36</v>
      </c>
      <c r="G27" s="111" t="s">
        <v>237</v>
      </c>
      <c r="H27" s="110">
        <v>30000000</v>
      </c>
      <c r="I27" s="110">
        <v>30000000</v>
      </c>
      <c r="J27" s="111" t="s">
        <v>37</v>
      </c>
      <c r="K27" s="111" t="s">
        <v>38</v>
      </c>
      <c r="L27" s="139" t="s">
        <v>39</v>
      </c>
    </row>
    <row r="28" spans="2:12" s="140" customFormat="1" ht="141.75">
      <c r="B28" s="138">
        <v>80111617</v>
      </c>
      <c r="C28" s="111" t="s">
        <v>45</v>
      </c>
      <c r="D28" s="111" t="s">
        <v>51</v>
      </c>
      <c r="E28" s="111" t="s">
        <v>35</v>
      </c>
      <c r="F28" s="111" t="s">
        <v>36</v>
      </c>
      <c r="G28" s="111" t="s">
        <v>238</v>
      </c>
      <c r="H28" s="110">
        <v>60000000</v>
      </c>
      <c r="I28" s="110">
        <v>60000000</v>
      </c>
      <c r="J28" s="111" t="s">
        <v>37</v>
      </c>
      <c r="K28" s="111" t="s">
        <v>38</v>
      </c>
      <c r="L28" s="139" t="s">
        <v>39</v>
      </c>
    </row>
    <row r="29" spans="2:12" s="140" customFormat="1" ht="141.75">
      <c r="B29" s="138">
        <v>80111617</v>
      </c>
      <c r="C29" s="111" t="s">
        <v>45</v>
      </c>
      <c r="D29" s="111" t="s">
        <v>51</v>
      </c>
      <c r="E29" s="111" t="s">
        <v>35</v>
      </c>
      <c r="F29" s="111" t="s">
        <v>36</v>
      </c>
      <c r="G29" s="111" t="s">
        <v>222</v>
      </c>
      <c r="H29" s="110">
        <v>215483948</v>
      </c>
      <c r="I29" s="110">
        <v>215483948</v>
      </c>
      <c r="J29" s="111" t="s">
        <v>37</v>
      </c>
      <c r="K29" s="111" t="s">
        <v>38</v>
      </c>
      <c r="L29" s="139" t="s">
        <v>39</v>
      </c>
    </row>
    <row r="30" spans="2:12" s="140" customFormat="1" ht="141.75">
      <c r="B30" s="138">
        <v>80111601</v>
      </c>
      <c r="C30" s="111" t="s">
        <v>46</v>
      </c>
      <c r="D30" s="111" t="s">
        <v>108</v>
      </c>
      <c r="E30" s="111" t="s">
        <v>35</v>
      </c>
      <c r="F30" s="111" t="s">
        <v>36</v>
      </c>
      <c r="G30" s="111" t="s">
        <v>220</v>
      </c>
      <c r="H30" s="110">
        <f>520000000-191000000</f>
        <v>329000000</v>
      </c>
      <c r="I30" s="110">
        <f>520000000-191000000</f>
        <v>329000000</v>
      </c>
      <c r="J30" s="111" t="s">
        <v>37</v>
      </c>
      <c r="K30" s="111" t="s">
        <v>38</v>
      </c>
      <c r="L30" s="139" t="s">
        <v>39</v>
      </c>
    </row>
    <row r="31" spans="2:12" s="140" customFormat="1" ht="141.75">
      <c r="B31" s="138">
        <v>80111607</v>
      </c>
      <c r="C31" s="111" t="s">
        <v>47</v>
      </c>
      <c r="D31" s="111" t="s">
        <v>51</v>
      </c>
      <c r="E31" s="111" t="s">
        <v>35</v>
      </c>
      <c r="F31" s="111" t="s">
        <v>36</v>
      </c>
      <c r="G31" s="111" t="s">
        <v>220</v>
      </c>
      <c r="H31" s="110">
        <v>271890000</v>
      </c>
      <c r="I31" s="142">
        <v>271890000</v>
      </c>
      <c r="J31" s="111" t="s">
        <v>37</v>
      </c>
      <c r="K31" s="111" t="s">
        <v>38</v>
      </c>
      <c r="L31" s="139" t="s">
        <v>39</v>
      </c>
    </row>
    <row r="32" spans="2:12" s="140" customFormat="1" ht="141.75">
      <c r="B32" s="138">
        <v>93141707</v>
      </c>
      <c r="C32" s="111" t="s">
        <v>48</v>
      </c>
      <c r="D32" s="111" t="s">
        <v>56</v>
      </c>
      <c r="E32" s="111" t="s">
        <v>57</v>
      </c>
      <c r="F32" s="111" t="s">
        <v>36</v>
      </c>
      <c r="G32" s="111" t="s">
        <v>223</v>
      </c>
      <c r="H32" s="110">
        <f>180000000+631000000</f>
        <v>811000000</v>
      </c>
      <c r="I32" s="110">
        <v>811000000</v>
      </c>
      <c r="J32" s="111" t="s">
        <v>37</v>
      </c>
      <c r="K32" s="111" t="s">
        <v>38</v>
      </c>
      <c r="L32" s="139" t="s">
        <v>49</v>
      </c>
    </row>
    <row r="33" spans="2:12" s="140" customFormat="1" ht="141.75">
      <c r="B33" s="138">
        <v>93141707</v>
      </c>
      <c r="C33" s="111" t="s">
        <v>48</v>
      </c>
      <c r="D33" s="111" t="s">
        <v>56</v>
      </c>
      <c r="E33" s="111" t="s">
        <v>57</v>
      </c>
      <c r="F33" s="111" t="s">
        <v>36</v>
      </c>
      <c r="G33" s="111" t="s">
        <v>241</v>
      </c>
      <c r="H33" s="110">
        <v>201603908</v>
      </c>
      <c r="I33" s="110">
        <v>201603908</v>
      </c>
      <c r="J33" s="111" t="s">
        <v>37</v>
      </c>
      <c r="K33" s="111" t="s">
        <v>38</v>
      </c>
      <c r="L33" s="139" t="s">
        <v>49</v>
      </c>
    </row>
    <row r="34" spans="2:12" s="140" customFormat="1" ht="141.75">
      <c r="B34" s="138">
        <v>93141707</v>
      </c>
      <c r="C34" s="111" t="s">
        <v>48</v>
      </c>
      <c r="D34" s="111" t="s">
        <v>56</v>
      </c>
      <c r="E34" s="111" t="s">
        <v>235</v>
      </c>
      <c r="F34" s="111" t="s">
        <v>36</v>
      </c>
      <c r="G34" s="111" t="s">
        <v>222</v>
      </c>
      <c r="H34" s="110">
        <v>372322473</v>
      </c>
      <c r="I34" s="110">
        <v>372322473</v>
      </c>
      <c r="J34" s="111" t="s">
        <v>37</v>
      </c>
      <c r="K34" s="111" t="s">
        <v>38</v>
      </c>
      <c r="L34" s="139" t="s">
        <v>49</v>
      </c>
    </row>
    <row r="35" spans="2:12" s="140" customFormat="1" ht="141.75">
      <c r="B35" s="138">
        <v>93141702</v>
      </c>
      <c r="C35" s="111" t="s">
        <v>50</v>
      </c>
      <c r="D35" s="111" t="s">
        <v>215</v>
      </c>
      <c r="E35" s="111" t="s">
        <v>232</v>
      </c>
      <c r="F35" s="111" t="s">
        <v>36</v>
      </c>
      <c r="G35" s="111" t="s">
        <v>223</v>
      </c>
      <c r="H35" s="110">
        <v>214000000</v>
      </c>
      <c r="I35" s="110">
        <v>214000000</v>
      </c>
      <c r="J35" s="111" t="s">
        <v>37</v>
      </c>
      <c r="K35" s="111" t="s">
        <v>38</v>
      </c>
      <c r="L35" s="139" t="s">
        <v>53</v>
      </c>
    </row>
    <row r="36" spans="2:12" s="140" customFormat="1" ht="141.75">
      <c r="B36" s="138">
        <v>80111600</v>
      </c>
      <c r="C36" s="111" t="s">
        <v>33</v>
      </c>
      <c r="D36" s="111" t="s">
        <v>51</v>
      </c>
      <c r="E36" s="111" t="s">
        <v>35</v>
      </c>
      <c r="F36" s="111" t="s">
        <v>36</v>
      </c>
      <c r="G36" s="111" t="s">
        <v>223</v>
      </c>
      <c r="H36" s="110">
        <v>391626237</v>
      </c>
      <c r="I36" s="110">
        <v>391626237</v>
      </c>
      <c r="J36" s="111" t="s">
        <v>37</v>
      </c>
      <c r="K36" s="111" t="s">
        <v>38</v>
      </c>
      <c r="L36" s="139" t="s">
        <v>39</v>
      </c>
    </row>
    <row r="37" spans="2:12" s="140" customFormat="1" ht="141.75">
      <c r="B37" s="138">
        <v>72102103</v>
      </c>
      <c r="C37" s="111" t="s">
        <v>59</v>
      </c>
      <c r="D37" s="111" t="s">
        <v>56</v>
      </c>
      <c r="E37" s="111" t="s">
        <v>57</v>
      </c>
      <c r="F37" s="111" t="s">
        <v>60</v>
      </c>
      <c r="G37" s="111" t="s">
        <v>224</v>
      </c>
      <c r="H37" s="110">
        <v>15000000</v>
      </c>
      <c r="I37" s="110">
        <v>15000000</v>
      </c>
      <c r="J37" s="111" t="s">
        <v>37</v>
      </c>
      <c r="K37" s="111" t="s">
        <v>38</v>
      </c>
      <c r="L37" s="139" t="s">
        <v>61</v>
      </c>
    </row>
    <row r="38" spans="2:12" s="140" customFormat="1" ht="141.75">
      <c r="B38" s="138">
        <v>93141707</v>
      </c>
      <c r="C38" s="111" t="s">
        <v>48</v>
      </c>
      <c r="D38" s="111" t="s">
        <v>56</v>
      </c>
      <c r="E38" s="111" t="s">
        <v>57</v>
      </c>
      <c r="F38" s="111" t="s">
        <v>36</v>
      </c>
      <c r="G38" s="111" t="s">
        <v>227</v>
      </c>
      <c r="H38" s="110">
        <v>700000000</v>
      </c>
      <c r="I38" s="110">
        <v>700000000</v>
      </c>
      <c r="J38" s="111" t="s">
        <v>37</v>
      </c>
      <c r="K38" s="111" t="s">
        <v>38</v>
      </c>
      <c r="L38" s="139" t="s">
        <v>49</v>
      </c>
    </row>
    <row r="39" spans="2:12" s="140" customFormat="1" ht="94.5">
      <c r="B39" s="138">
        <v>27120000</v>
      </c>
      <c r="C39" s="111" t="s">
        <v>226</v>
      </c>
      <c r="D39" s="131" t="s">
        <v>51</v>
      </c>
      <c r="E39" s="111" t="s">
        <v>57</v>
      </c>
      <c r="F39" s="111" t="s">
        <v>58</v>
      </c>
      <c r="G39" s="111" t="s">
        <v>227</v>
      </c>
      <c r="H39" s="110">
        <v>100000000</v>
      </c>
      <c r="I39" s="110">
        <v>100000000</v>
      </c>
      <c r="J39" s="111"/>
      <c r="K39" s="111"/>
      <c r="L39" s="139"/>
    </row>
    <row r="40" spans="2:12" s="140" customFormat="1" ht="157.5">
      <c r="B40" s="138" t="s">
        <v>104</v>
      </c>
      <c r="C40" s="111" t="s">
        <v>225</v>
      </c>
      <c r="D40" s="131" t="s">
        <v>54</v>
      </c>
      <c r="E40" s="111" t="s">
        <v>57</v>
      </c>
      <c r="F40" s="111" t="s">
        <v>216</v>
      </c>
      <c r="G40" s="111" t="s">
        <v>220</v>
      </c>
      <c r="H40" s="110">
        <v>20000000</v>
      </c>
      <c r="I40" s="110">
        <v>20000000</v>
      </c>
      <c r="J40" s="111" t="s">
        <v>37</v>
      </c>
      <c r="K40" s="111" t="s">
        <v>38</v>
      </c>
      <c r="L40" s="139" t="s">
        <v>63</v>
      </c>
    </row>
    <row r="41" spans="2:12" s="140" customFormat="1" ht="141.75">
      <c r="B41" s="138" t="s">
        <v>107</v>
      </c>
      <c r="C41" s="143" t="s">
        <v>80</v>
      </c>
      <c r="D41" s="131" t="s">
        <v>51</v>
      </c>
      <c r="E41" s="111" t="s">
        <v>81</v>
      </c>
      <c r="F41" s="111" t="s">
        <v>62</v>
      </c>
      <c r="G41" s="111" t="s">
        <v>220</v>
      </c>
      <c r="H41" s="110">
        <v>9000000</v>
      </c>
      <c r="I41" s="110">
        <v>9000000</v>
      </c>
      <c r="J41" s="111" t="s">
        <v>37</v>
      </c>
      <c r="K41" s="111" t="s">
        <v>38</v>
      </c>
      <c r="L41" s="139" t="s">
        <v>39</v>
      </c>
    </row>
    <row r="42" spans="2:12" s="140" customFormat="1" ht="141.75">
      <c r="B42" s="138">
        <v>42172001</v>
      </c>
      <c r="C42" s="111" t="s">
        <v>239</v>
      </c>
      <c r="D42" s="111" t="s">
        <v>54</v>
      </c>
      <c r="E42" s="111" t="s">
        <v>57</v>
      </c>
      <c r="F42" s="111" t="s">
        <v>36</v>
      </c>
      <c r="G42" s="111" t="s">
        <v>224</v>
      </c>
      <c r="H42" s="110">
        <v>15000000</v>
      </c>
      <c r="I42" s="110">
        <v>15000000</v>
      </c>
      <c r="J42" s="111" t="s">
        <v>37</v>
      </c>
      <c r="K42" s="111" t="s">
        <v>38</v>
      </c>
      <c r="L42" s="139" t="s">
        <v>39</v>
      </c>
    </row>
    <row r="43" spans="2:12" s="140" customFormat="1" ht="141.75">
      <c r="B43" s="144">
        <v>72154056</v>
      </c>
      <c r="C43" s="145" t="s">
        <v>65</v>
      </c>
      <c r="D43" s="145" t="s">
        <v>34</v>
      </c>
      <c r="E43" s="145" t="s">
        <v>57</v>
      </c>
      <c r="F43" s="145" t="s">
        <v>66</v>
      </c>
      <c r="G43" s="111" t="s">
        <v>224</v>
      </c>
      <c r="H43" s="146">
        <v>11000000</v>
      </c>
      <c r="I43" s="146">
        <v>11000000</v>
      </c>
      <c r="J43" s="145" t="s">
        <v>37</v>
      </c>
      <c r="K43" s="145" t="s">
        <v>38</v>
      </c>
      <c r="L43" s="139" t="s">
        <v>67</v>
      </c>
    </row>
    <row r="44" spans="2:12" s="140" customFormat="1" ht="141.75">
      <c r="B44" s="138">
        <v>56121002</v>
      </c>
      <c r="C44" s="111" t="s">
        <v>72</v>
      </c>
      <c r="D44" s="111" t="s">
        <v>54</v>
      </c>
      <c r="E44" s="111" t="s">
        <v>57</v>
      </c>
      <c r="F44" s="111" t="s">
        <v>214</v>
      </c>
      <c r="G44" s="111" t="s">
        <v>223</v>
      </c>
      <c r="H44" s="110">
        <v>163806421</v>
      </c>
      <c r="I44" s="110">
        <v>163806421</v>
      </c>
      <c r="J44" s="111" t="s">
        <v>37</v>
      </c>
      <c r="K44" s="111" t="s">
        <v>38</v>
      </c>
      <c r="L44" s="139" t="s">
        <v>39</v>
      </c>
    </row>
    <row r="45" spans="2:12" s="140" customFormat="1" ht="141.75">
      <c r="B45" s="147">
        <v>80131502</v>
      </c>
      <c r="C45" s="143" t="s">
        <v>73</v>
      </c>
      <c r="D45" s="111" t="s">
        <v>51</v>
      </c>
      <c r="E45" s="111" t="s">
        <v>217</v>
      </c>
      <c r="F45" s="111" t="s">
        <v>36</v>
      </c>
      <c r="G45" s="111" t="s">
        <v>220</v>
      </c>
      <c r="H45" s="110">
        <v>369600000</v>
      </c>
      <c r="I45" s="110">
        <v>369600000</v>
      </c>
      <c r="J45" s="111" t="s">
        <v>37</v>
      </c>
      <c r="K45" s="111" t="s">
        <v>38</v>
      </c>
      <c r="L45" s="139" t="s">
        <v>39</v>
      </c>
    </row>
    <row r="46" spans="2:12" s="140" customFormat="1" ht="141.75">
      <c r="B46" s="138" t="s">
        <v>106</v>
      </c>
      <c r="C46" s="111" t="s">
        <v>74</v>
      </c>
      <c r="D46" s="111" t="s">
        <v>51</v>
      </c>
      <c r="E46" s="111" t="s">
        <v>52</v>
      </c>
      <c r="F46" s="111" t="s">
        <v>36</v>
      </c>
      <c r="G46" s="111" t="s">
        <v>220</v>
      </c>
      <c r="H46" s="110">
        <v>320000000</v>
      </c>
      <c r="I46" s="110">
        <v>320000000</v>
      </c>
      <c r="J46" s="111" t="s">
        <v>37</v>
      </c>
      <c r="K46" s="111" t="s">
        <v>38</v>
      </c>
      <c r="L46" s="139" t="s">
        <v>39</v>
      </c>
    </row>
    <row r="47" spans="2:12" s="140" customFormat="1" ht="141.75">
      <c r="B47" s="138">
        <v>84131501</v>
      </c>
      <c r="C47" s="111" t="s">
        <v>75</v>
      </c>
      <c r="D47" s="111" t="s">
        <v>51</v>
      </c>
      <c r="E47" s="111" t="s">
        <v>52</v>
      </c>
      <c r="F47" s="111" t="s">
        <v>64</v>
      </c>
      <c r="G47" s="111" t="s">
        <v>220</v>
      </c>
      <c r="H47" s="110">
        <v>200000000</v>
      </c>
      <c r="I47" s="110">
        <v>200000000</v>
      </c>
      <c r="J47" s="111" t="s">
        <v>37</v>
      </c>
      <c r="K47" s="111" t="s">
        <v>38</v>
      </c>
      <c r="L47" s="139" t="s">
        <v>39</v>
      </c>
    </row>
    <row r="48" spans="2:12" s="140" customFormat="1" ht="141.75">
      <c r="B48" s="138">
        <v>72101511</v>
      </c>
      <c r="C48" s="111" t="s">
        <v>76</v>
      </c>
      <c r="D48" s="111" t="s">
        <v>54</v>
      </c>
      <c r="E48" s="111" t="s">
        <v>77</v>
      </c>
      <c r="F48" s="111" t="s">
        <v>66</v>
      </c>
      <c r="G48" s="111" t="s">
        <v>220</v>
      </c>
      <c r="H48" s="110">
        <v>30000000</v>
      </c>
      <c r="I48" s="110">
        <v>30000000</v>
      </c>
      <c r="J48" s="111" t="s">
        <v>37</v>
      </c>
      <c r="K48" s="111" t="s">
        <v>38</v>
      </c>
      <c r="L48" s="139" t="s">
        <v>39</v>
      </c>
    </row>
    <row r="49" spans="2:12" s="140" customFormat="1" ht="141.75">
      <c r="B49" s="138">
        <v>46191601</v>
      </c>
      <c r="C49" s="111" t="s">
        <v>78</v>
      </c>
      <c r="D49" s="111" t="s">
        <v>54</v>
      </c>
      <c r="E49" s="111" t="s">
        <v>57</v>
      </c>
      <c r="F49" s="111" t="s">
        <v>214</v>
      </c>
      <c r="G49" s="111" t="s">
        <v>220</v>
      </c>
      <c r="H49" s="110">
        <v>3500000</v>
      </c>
      <c r="I49" s="142">
        <f>H49</f>
        <v>3500000</v>
      </c>
      <c r="J49" s="111" t="s">
        <v>37</v>
      </c>
      <c r="K49" s="111" t="s">
        <v>38</v>
      </c>
      <c r="L49" s="139" t="s">
        <v>39</v>
      </c>
    </row>
    <row r="50" spans="2:12" s="140" customFormat="1" ht="141.75">
      <c r="B50" s="138">
        <v>72101507</v>
      </c>
      <c r="C50" s="111" t="s">
        <v>68</v>
      </c>
      <c r="D50" s="131" t="s">
        <v>51</v>
      </c>
      <c r="E50" s="111" t="s">
        <v>70</v>
      </c>
      <c r="F50" s="111" t="s">
        <v>214</v>
      </c>
      <c r="G50" s="111" t="s">
        <v>223</v>
      </c>
      <c r="H50" s="110">
        <v>163806421</v>
      </c>
      <c r="I50" s="110">
        <v>163806421</v>
      </c>
      <c r="J50" s="111" t="s">
        <v>37</v>
      </c>
      <c r="K50" s="111" t="s">
        <v>38</v>
      </c>
      <c r="L50" s="139" t="s">
        <v>71</v>
      </c>
    </row>
    <row r="51" spans="2:12" s="140" customFormat="1" ht="141.75">
      <c r="B51" s="138">
        <v>72101507</v>
      </c>
      <c r="C51" s="111" t="s">
        <v>68</v>
      </c>
      <c r="D51" s="131" t="s">
        <v>54</v>
      </c>
      <c r="E51" s="111" t="s">
        <v>70</v>
      </c>
      <c r="F51" s="111" t="s">
        <v>214</v>
      </c>
      <c r="G51" s="111" t="s">
        <v>236</v>
      </c>
      <c r="H51" s="110">
        <v>56193579</v>
      </c>
      <c r="I51" s="110">
        <v>56193579</v>
      </c>
      <c r="J51" s="111" t="s">
        <v>37</v>
      </c>
      <c r="K51" s="111" t="s">
        <v>38</v>
      </c>
      <c r="L51" s="139" t="s">
        <v>71</v>
      </c>
    </row>
    <row r="52" spans="2:12" s="140" customFormat="1" ht="141.75">
      <c r="B52" s="138">
        <v>72151203</v>
      </c>
      <c r="C52" s="111" t="s">
        <v>234</v>
      </c>
      <c r="D52" s="111" t="s">
        <v>54</v>
      </c>
      <c r="E52" s="111" t="s">
        <v>77</v>
      </c>
      <c r="F52" s="111" t="s">
        <v>66</v>
      </c>
      <c r="G52" s="111" t="s">
        <v>222</v>
      </c>
      <c r="H52" s="110">
        <v>18000000</v>
      </c>
      <c r="I52" s="110">
        <v>18000000</v>
      </c>
      <c r="J52" s="111" t="s">
        <v>37</v>
      </c>
      <c r="K52" s="111" t="s">
        <v>38</v>
      </c>
      <c r="L52" s="139" t="s">
        <v>39</v>
      </c>
    </row>
    <row r="53" spans="2:12" s="140" customFormat="1" ht="141.75">
      <c r="B53" s="138">
        <v>72151203</v>
      </c>
      <c r="C53" s="111" t="s">
        <v>233</v>
      </c>
      <c r="D53" s="111" t="s">
        <v>54</v>
      </c>
      <c r="E53" s="111" t="s">
        <v>57</v>
      </c>
      <c r="F53" s="111" t="s">
        <v>214</v>
      </c>
      <c r="G53" s="111" t="s">
        <v>222</v>
      </c>
      <c r="H53" s="110">
        <v>598000000</v>
      </c>
      <c r="I53" s="110">
        <v>598000000</v>
      </c>
      <c r="J53" s="111" t="s">
        <v>37</v>
      </c>
      <c r="K53" s="111" t="s">
        <v>38</v>
      </c>
      <c r="L53" s="139" t="s">
        <v>39</v>
      </c>
    </row>
    <row r="54" spans="2:12" s="140" customFormat="1" ht="141.75">
      <c r="B54" s="138">
        <v>72101507</v>
      </c>
      <c r="C54" s="111" t="s">
        <v>79</v>
      </c>
      <c r="D54" s="111" t="s">
        <v>69</v>
      </c>
      <c r="E54" s="111" t="s">
        <v>70</v>
      </c>
      <c r="F54" s="111" t="s">
        <v>214</v>
      </c>
      <c r="G54" s="111" t="s">
        <v>220</v>
      </c>
      <c r="H54" s="110">
        <v>30000000</v>
      </c>
      <c r="I54" s="110">
        <v>30000000</v>
      </c>
      <c r="J54" s="111" t="s">
        <v>37</v>
      </c>
      <c r="K54" s="111" t="s">
        <v>38</v>
      </c>
      <c r="L54" s="139" t="s">
        <v>39</v>
      </c>
    </row>
    <row r="55" spans="2:12" s="140" customFormat="1" ht="141.75">
      <c r="B55" s="138">
        <v>82121506</v>
      </c>
      <c r="C55" s="111" t="s">
        <v>218</v>
      </c>
      <c r="D55" s="111" t="s">
        <v>215</v>
      </c>
      <c r="E55" s="111" t="s">
        <v>57</v>
      </c>
      <c r="F55" s="111" t="s">
        <v>64</v>
      </c>
      <c r="G55" s="111" t="s">
        <v>220</v>
      </c>
      <c r="H55" s="110">
        <f>70000000+55000000+40000000</f>
        <v>165000000</v>
      </c>
      <c r="I55" s="110">
        <f>70000000+55000000+40000000</f>
        <v>165000000</v>
      </c>
      <c r="J55" s="111" t="s">
        <v>37</v>
      </c>
      <c r="K55" s="111" t="s">
        <v>38</v>
      </c>
      <c r="L55" s="139" t="s">
        <v>39</v>
      </c>
    </row>
    <row r="56" spans="2:12" s="140" customFormat="1" ht="141.75">
      <c r="B56" s="138">
        <v>72153606</v>
      </c>
      <c r="C56" s="143" t="s">
        <v>243</v>
      </c>
      <c r="D56" s="111" t="s">
        <v>54</v>
      </c>
      <c r="E56" s="111" t="s">
        <v>57</v>
      </c>
      <c r="F56" s="111" t="s">
        <v>64</v>
      </c>
      <c r="G56" s="111" t="s">
        <v>242</v>
      </c>
      <c r="H56" s="110">
        <v>330000000</v>
      </c>
      <c r="I56" s="110">
        <v>330000000</v>
      </c>
      <c r="J56" s="111" t="s">
        <v>37</v>
      </c>
      <c r="K56" s="111" t="s">
        <v>38</v>
      </c>
      <c r="L56" s="139" t="s">
        <v>39</v>
      </c>
    </row>
    <row r="57" spans="2:12" s="140" customFormat="1" ht="141.75">
      <c r="B57" s="138" t="s">
        <v>107</v>
      </c>
      <c r="C57" s="143" t="s">
        <v>80</v>
      </c>
      <c r="D57" s="131" t="s">
        <v>51</v>
      </c>
      <c r="E57" s="111" t="s">
        <v>81</v>
      </c>
      <c r="F57" s="111" t="s">
        <v>62</v>
      </c>
      <c r="G57" s="111" t="s">
        <v>219</v>
      </c>
      <c r="H57" s="110">
        <v>20000000</v>
      </c>
      <c r="I57" s="110">
        <v>20000000</v>
      </c>
      <c r="J57" s="111" t="s">
        <v>37</v>
      </c>
      <c r="K57" s="111" t="s">
        <v>38</v>
      </c>
      <c r="L57" s="139" t="s">
        <v>39</v>
      </c>
    </row>
    <row r="58" spans="2:12" s="140" customFormat="1" ht="141.75">
      <c r="B58" s="138">
        <v>39101605</v>
      </c>
      <c r="C58" s="111" t="s">
        <v>228</v>
      </c>
      <c r="D58" s="111" t="s">
        <v>34</v>
      </c>
      <c r="E58" s="111" t="s">
        <v>57</v>
      </c>
      <c r="F58" s="111" t="s">
        <v>66</v>
      </c>
      <c r="G58" s="111" t="s">
        <v>219</v>
      </c>
      <c r="H58" s="142">
        <v>17000000</v>
      </c>
      <c r="I58" s="142">
        <v>17000000</v>
      </c>
      <c r="J58" s="111" t="s">
        <v>37</v>
      </c>
      <c r="K58" s="111" t="s">
        <v>38</v>
      </c>
      <c r="L58" s="139" t="s">
        <v>82</v>
      </c>
    </row>
    <row r="59" spans="2:12" s="140" customFormat="1" ht="141.75">
      <c r="B59" s="138">
        <v>44103100</v>
      </c>
      <c r="C59" s="111" t="s">
        <v>83</v>
      </c>
      <c r="D59" s="111" t="s">
        <v>34</v>
      </c>
      <c r="E59" s="111" t="s">
        <v>57</v>
      </c>
      <c r="F59" s="111" t="s">
        <v>66</v>
      </c>
      <c r="G59" s="111" t="s">
        <v>219</v>
      </c>
      <c r="H59" s="142">
        <v>15000000</v>
      </c>
      <c r="I59" s="142">
        <v>15000000</v>
      </c>
      <c r="J59" s="111" t="s">
        <v>37</v>
      </c>
      <c r="K59" s="111" t="s">
        <v>38</v>
      </c>
      <c r="L59" s="139" t="s">
        <v>39</v>
      </c>
    </row>
    <row r="60" spans="2:12" s="140" customFormat="1" ht="141.75">
      <c r="B60" s="138">
        <v>81112101</v>
      </c>
      <c r="C60" s="111" t="s">
        <v>84</v>
      </c>
      <c r="D60" s="111" t="s">
        <v>51</v>
      </c>
      <c r="E60" s="111" t="s">
        <v>52</v>
      </c>
      <c r="F60" s="111" t="s">
        <v>64</v>
      </c>
      <c r="G60" s="111" t="s">
        <v>219</v>
      </c>
      <c r="H60" s="110">
        <v>75000000</v>
      </c>
      <c r="I60" s="110">
        <v>75000000</v>
      </c>
      <c r="J60" s="111" t="s">
        <v>37</v>
      </c>
      <c r="K60" s="111" t="s">
        <v>38</v>
      </c>
      <c r="L60" s="139" t="s">
        <v>39</v>
      </c>
    </row>
    <row r="61" spans="2:12" s="140" customFormat="1" ht="141.75">
      <c r="B61" s="138">
        <v>26121609</v>
      </c>
      <c r="C61" s="111" t="s">
        <v>85</v>
      </c>
      <c r="D61" s="111" t="s">
        <v>54</v>
      </c>
      <c r="E61" s="111" t="s">
        <v>55</v>
      </c>
      <c r="F61" s="111" t="s">
        <v>64</v>
      </c>
      <c r="G61" s="111" t="s">
        <v>219</v>
      </c>
      <c r="H61" s="110">
        <v>120000000</v>
      </c>
      <c r="I61" s="110">
        <v>120000000</v>
      </c>
      <c r="J61" s="111" t="s">
        <v>37</v>
      </c>
      <c r="K61" s="111" t="s">
        <v>38</v>
      </c>
      <c r="L61" s="139" t="s">
        <v>39</v>
      </c>
    </row>
    <row r="62" spans="2:12" s="140" customFormat="1" ht="141.75">
      <c r="B62" s="138" t="s">
        <v>105</v>
      </c>
      <c r="C62" s="111" t="s">
        <v>86</v>
      </c>
      <c r="D62" s="111" t="s">
        <v>54</v>
      </c>
      <c r="E62" s="111" t="s">
        <v>57</v>
      </c>
      <c r="F62" s="111" t="s">
        <v>64</v>
      </c>
      <c r="G62" s="111" t="s">
        <v>219</v>
      </c>
      <c r="H62" s="110" t="s">
        <v>87</v>
      </c>
      <c r="I62" s="142" t="s">
        <v>87</v>
      </c>
      <c r="J62" s="111" t="s">
        <v>37</v>
      </c>
      <c r="K62" s="111" t="s">
        <v>38</v>
      </c>
      <c r="L62" s="139" t="s">
        <v>39</v>
      </c>
    </row>
    <row r="63" spans="2:12" s="140" customFormat="1" ht="141.75">
      <c r="B63" s="144">
        <v>81112501</v>
      </c>
      <c r="C63" s="145" t="s">
        <v>88</v>
      </c>
      <c r="D63" s="145" t="s">
        <v>54</v>
      </c>
      <c r="E63" s="145" t="s">
        <v>57</v>
      </c>
      <c r="F63" s="145" t="s">
        <v>64</v>
      </c>
      <c r="G63" s="111" t="s">
        <v>219</v>
      </c>
      <c r="H63" s="148" t="s">
        <v>89</v>
      </c>
      <c r="I63" s="146" t="s">
        <v>89</v>
      </c>
      <c r="J63" s="145" t="s">
        <v>37</v>
      </c>
      <c r="K63" s="145" t="s">
        <v>38</v>
      </c>
      <c r="L63" s="139" t="s">
        <v>90</v>
      </c>
    </row>
    <row r="64" spans="2:12" s="140" customFormat="1" ht="141.75">
      <c r="B64" s="138">
        <v>43211711</v>
      </c>
      <c r="C64" s="111" t="s">
        <v>91</v>
      </c>
      <c r="D64" s="111" t="s">
        <v>54</v>
      </c>
      <c r="E64" s="111" t="s">
        <v>57</v>
      </c>
      <c r="F64" s="145" t="s">
        <v>66</v>
      </c>
      <c r="G64" s="111" t="s">
        <v>219</v>
      </c>
      <c r="H64" s="110">
        <f>15300000*1.06</f>
        <v>16218000</v>
      </c>
      <c r="I64" s="110">
        <f>15300000*1.06</f>
        <v>16218000</v>
      </c>
      <c r="J64" s="111" t="s">
        <v>37</v>
      </c>
      <c r="K64" s="111" t="s">
        <v>38</v>
      </c>
      <c r="L64" s="139" t="s">
        <v>92</v>
      </c>
    </row>
    <row r="65" spans="2:12" s="140" customFormat="1" ht="141.75">
      <c r="B65" s="138">
        <v>45111603</v>
      </c>
      <c r="C65" s="111" t="s">
        <v>93</v>
      </c>
      <c r="D65" s="111" t="s">
        <v>54</v>
      </c>
      <c r="E65" s="111" t="s">
        <v>57</v>
      </c>
      <c r="F65" s="111" t="s">
        <v>66</v>
      </c>
      <c r="G65" s="111" t="s">
        <v>219</v>
      </c>
      <c r="H65" s="142">
        <v>600000</v>
      </c>
      <c r="I65" s="142">
        <v>600000</v>
      </c>
      <c r="J65" s="111" t="s">
        <v>37</v>
      </c>
      <c r="K65" s="111" t="s">
        <v>38</v>
      </c>
      <c r="L65" s="139" t="s">
        <v>94</v>
      </c>
    </row>
    <row r="66" spans="2:12" s="140" customFormat="1" ht="141.75">
      <c r="B66" s="138">
        <v>43201827</v>
      </c>
      <c r="C66" s="111" t="s">
        <v>95</v>
      </c>
      <c r="D66" s="111" t="s">
        <v>54</v>
      </c>
      <c r="E66" s="111" t="s">
        <v>57</v>
      </c>
      <c r="F66" s="111" t="s">
        <v>66</v>
      </c>
      <c r="G66" s="111" t="s">
        <v>219</v>
      </c>
      <c r="H66" s="142">
        <v>1520000</v>
      </c>
      <c r="I66" s="142">
        <v>1520000</v>
      </c>
      <c r="J66" s="111" t="s">
        <v>37</v>
      </c>
      <c r="K66" s="111" t="s">
        <v>38</v>
      </c>
      <c r="L66" s="139" t="s">
        <v>96</v>
      </c>
    </row>
    <row r="67" spans="2:12" s="140" customFormat="1" ht="141.75">
      <c r="B67" s="138">
        <v>46171622</v>
      </c>
      <c r="C67" s="111" t="s">
        <v>97</v>
      </c>
      <c r="D67" s="111" t="s">
        <v>54</v>
      </c>
      <c r="E67" s="111" t="s">
        <v>57</v>
      </c>
      <c r="F67" s="111" t="s">
        <v>64</v>
      </c>
      <c r="G67" s="111" t="s">
        <v>219</v>
      </c>
      <c r="H67" s="110">
        <v>25000000</v>
      </c>
      <c r="I67" s="110">
        <v>25000000</v>
      </c>
      <c r="J67" s="111" t="s">
        <v>37</v>
      </c>
      <c r="K67" s="111" t="s">
        <v>38</v>
      </c>
      <c r="L67" s="139" t="s">
        <v>98</v>
      </c>
    </row>
    <row r="68" spans="2:12" s="140" customFormat="1" ht="141.75">
      <c r="B68" s="138">
        <v>43212104</v>
      </c>
      <c r="C68" s="111" t="s">
        <v>99</v>
      </c>
      <c r="D68" s="111" t="s">
        <v>54</v>
      </c>
      <c r="E68" s="111" t="s">
        <v>57</v>
      </c>
      <c r="F68" s="111" t="s">
        <v>66</v>
      </c>
      <c r="G68" s="111" t="s">
        <v>219</v>
      </c>
      <c r="H68" s="110">
        <v>1920000</v>
      </c>
      <c r="I68" s="142">
        <v>1920000</v>
      </c>
      <c r="J68" s="111" t="s">
        <v>37</v>
      </c>
      <c r="K68" s="111" t="s">
        <v>38</v>
      </c>
      <c r="L68" s="139" t="s">
        <v>100</v>
      </c>
    </row>
    <row r="69" spans="2:12" s="140" customFormat="1" ht="141.75">
      <c r="B69" s="138">
        <v>43191516</v>
      </c>
      <c r="C69" s="111" t="s">
        <v>101</v>
      </c>
      <c r="D69" s="111" t="s">
        <v>54</v>
      </c>
      <c r="E69" s="111" t="s">
        <v>57</v>
      </c>
      <c r="F69" s="111" t="s">
        <v>64</v>
      </c>
      <c r="G69" s="111" t="s">
        <v>219</v>
      </c>
      <c r="H69" s="110">
        <v>45429370</v>
      </c>
      <c r="I69" s="110">
        <v>45429370</v>
      </c>
      <c r="J69" s="111" t="s">
        <v>37</v>
      </c>
      <c r="K69" s="111" t="s">
        <v>38</v>
      </c>
      <c r="L69" s="139" t="s">
        <v>102</v>
      </c>
    </row>
    <row r="70" spans="2:12" s="140" customFormat="1" ht="141.75">
      <c r="B70" s="138">
        <v>43231601</v>
      </c>
      <c r="C70" s="111" t="s">
        <v>103</v>
      </c>
      <c r="D70" s="111" t="s">
        <v>34</v>
      </c>
      <c r="E70" s="111" t="s">
        <v>57</v>
      </c>
      <c r="F70" s="111" t="s">
        <v>64</v>
      </c>
      <c r="G70" s="111" t="s">
        <v>219</v>
      </c>
      <c r="H70" s="110">
        <v>43000000</v>
      </c>
      <c r="I70" s="142">
        <v>43000000</v>
      </c>
      <c r="J70" s="111" t="s">
        <v>37</v>
      </c>
      <c r="K70" s="111" t="s">
        <v>38</v>
      </c>
      <c r="L70" s="139" t="s">
        <v>39</v>
      </c>
    </row>
    <row r="71" spans="2:12" ht="19.5" thickBot="1">
      <c r="B71" s="120"/>
      <c r="C71" s="125"/>
      <c r="D71" s="125"/>
      <c r="E71" s="125"/>
      <c r="F71" s="125"/>
      <c r="G71" s="125"/>
      <c r="H71" s="126">
        <f>SUM(H19:H70)</f>
        <v>9121290285</v>
      </c>
      <c r="I71" s="126">
        <f>SUM(I19:I70)</f>
        <v>9121290285</v>
      </c>
      <c r="J71" s="125"/>
      <c r="K71" s="125"/>
      <c r="L71" s="127"/>
    </row>
    <row r="72" spans="3:12" s="114" customFormat="1" ht="15.75">
      <c r="C72" s="124"/>
      <c r="D72" s="124"/>
      <c r="E72" s="124"/>
      <c r="F72" s="124"/>
      <c r="G72" s="124"/>
      <c r="H72" s="128"/>
      <c r="I72" s="128"/>
      <c r="J72" s="124"/>
      <c r="K72" s="124"/>
      <c r="L72" s="124"/>
    </row>
    <row r="73" spans="2:12" s="114" customFormat="1" ht="79.5" thickBot="1">
      <c r="B73" s="115" t="s">
        <v>20</v>
      </c>
      <c r="C73" s="129"/>
      <c r="D73" s="129"/>
      <c r="E73" s="124"/>
      <c r="F73" s="124"/>
      <c r="G73" s="124"/>
      <c r="H73" s="128"/>
      <c r="I73" s="128"/>
      <c r="J73" s="124"/>
      <c r="K73" s="124"/>
      <c r="L73" s="124"/>
    </row>
    <row r="74" spans="1:12" ht="47.25">
      <c r="A74" s="114"/>
      <c r="B74" s="112" t="s">
        <v>6</v>
      </c>
      <c r="C74" s="113" t="s">
        <v>21</v>
      </c>
      <c r="D74" s="116" t="s">
        <v>14</v>
      </c>
      <c r="E74" s="124"/>
      <c r="F74" s="124"/>
      <c r="G74" s="124"/>
      <c r="H74" s="124"/>
      <c r="I74" s="124"/>
      <c r="J74" s="124"/>
      <c r="K74" s="124"/>
      <c r="L74" s="124"/>
    </row>
    <row r="75" spans="1:12" ht="15.75">
      <c r="A75" s="114"/>
      <c r="B75" s="132"/>
      <c r="C75" s="133"/>
      <c r="D75" s="134"/>
      <c r="E75" s="124"/>
      <c r="F75" s="124"/>
      <c r="G75" s="124"/>
      <c r="H75" s="124"/>
      <c r="I75" s="124"/>
      <c r="J75" s="124"/>
      <c r="K75" s="124"/>
      <c r="L75" s="124"/>
    </row>
    <row r="76" spans="1:12" ht="15.75">
      <c r="A76" s="114"/>
      <c r="B76" s="132"/>
      <c r="C76" s="133"/>
      <c r="D76" s="134"/>
      <c r="E76" s="124"/>
      <c r="F76" s="124"/>
      <c r="G76" s="124"/>
      <c r="H76" s="124"/>
      <c r="I76" s="124"/>
      <c r="J76" s="124"/>
      <c r="K76" s="124"/>
      <c r="L76" s="124"/>
    </row>
    <row r="77" spans="1:12" ht="15.75">
      <c r="A77" s="114"/>
      <c r="B77" s="132"/>
      <c r="C77" s="133"/>
      <c r="D77" s="134"/>
      <c r="E77" s="124"/>
      <c r="F77" s="124"/>
      <c r="G77" s="124"/>
      <c r="H77" s="124"/>
      <c r="I77" s="124"/>
      <c r="J77" s="124"/>
      <c r="K77" s="124"/>
      <c r="L77" s="124"/>
    </row>
    <row r="78" spans="1:12" ht="15.75">
      <c r="A78" s="114"/>
      <c r="B78" s="132"/>
      <c r="C78" s="133"/>
      <c r="D78" s="134"/>
      <c r="E78" s="124"/>
      <c r="F78" s="124"/>
      <c r="G78" s="124"/>
      <c r="H78" s="124"/>
      <c r="I78" s="124"/>
      <c r="J78" s="124"/>
      <c r="K78" s="124"/>
      <c r="L78" s="124"/>
    </row>
    <row r="79" spans="1:12" ht="16.5" thickBot="1">
      <c r="A79" s="114"/>
      <c r="B79" s="135"/>
      <c r="C79" s="136"/>
      <c r="D79" s="137"/>
      <c r="E79" s="124"/>
      <c r="F79" s="124"/>
      <c r="G79" s="124"/>
      <c r="H79" s="124"/>
      <c r="I79" s="124"/>
      <c r="J79" s="124"/>
      <c r="K79" s="124"/>
      <c r="L79" s="124"/>
    </row>
    <row r="80" spans="3:12" s="114" customFormat="1" ht="15.75">
      <c r="C80" s="124"/>
      <c r="D80" s="124"/>
      <c r="E80" s="124"/>
      <c r="F80" s="124"/>
      <c r="G80" s="124"/>
      <c r="H80" s="124"/>
      <c r="I80" s="124"/>
      <c r="J80" s="124"/>
      <c r="K80" s="124"/>
      <c r="L80" s="124"/>
    </row>
    <row r="81" spans="3:12" s="114" customFormat="1" ht="15.75">
      <c r="C81" s="124"/>
      <c r="D81" s="124"/>
      <c r="E81" s="124"/>
      <c r="F81" s="124"/>
      <c r="G81" s="124"/>
      <c r="H81" s="124"/>
      <c r="I81" s="124"/>
      <c r="J81" s="124"/>
      <c r="K81" s="124"/>
      <c r="L81" s="124"/>
    </row>
    <row r="82" spans="3:12" s="114" customFormat="1" ht="15">
      <c r="C82" s="124"/>
      <c r="D82" s="124"/>
      <c r="E82" s="124"/>
      <c r="F82" s="124"/>
      <c r="G82" s="124"/>
      <c r="H82" s="124"/>
      <c r="I82" s="124"/>
      <c r="J82" s="124"/>
      <c r="K82" s="124"/>
      <c r="L82" s="124"/>
    </row>
    <row r="83" spans="3:12" s="114" customFormat="1" ht="15">
      <c r="C83" s="124"/>
      <c r="D83" s="124"/>
      <c r="E83" s="124"/>
      <c r="F83" s="124"/>
      <c r="G83" s="124"/>
      <c r="H83" s="124"/>
      <c r="I83" s="124"/>
      <c r="J83" s="124"/>
      <c r="K83" s="124"/>
      <c r="L83" s="124"/>
    </row>
    <row r="84" spans="3:12" s="114" customFormat="1" ht="15">
      <c r="C84" s="124"/>
      <c r="D84" s="124"/>
      <c r="E84" s="124"/>
      <c r="F84" s="124"/>
      <c r="G84" s="124"/>
      <c r="H84" s="124"/>
      <c r="I84" s="124"/>
      <c r="J84" s="124"/>
      <c r="K84" s="124"/>
      <c r="L84" s="124"/>
    </row>
    <row r="85" spans="3:12" s="114" customFormat="1" ht="15">
      <c r="C85" s="124"/>
      <c r="D85" s="124"/>
      <c r="E85" s="124"/>
      <c r="F85" s="124"/>
      <c r="G85" s="124"/>
      <c r="H85" s="124"/>
      <c r="I85" s="124"/>
      <c r="J85" s="124"/>
      <c r="K85" s="124"/>
      <c r="L85" s="124"/>
    </row>
    <row r="86" spans="3:12" s="114" customFormat="1" ht="15">
      <c r="C86" s="124"/>
      <c r="D86" s="124"/>
      <c r="E86" s="124"/>
      <c r="F86" s="124"/>
      <c r="G86" s="124"/>
      <c r="H86" s="124"/>
      <c r="I86" s="124"/>
      <c r="J86" s="124"/>
      <c r="K86" s="124"/>
      <c r="L86" s="124"/>
    </row>
    <row r="87" spans="3:12" s="114" customFormat="1" ht="15">
      <c r="C87" s="124"/>
      <c r="D87" s="124"/>
      <c r="E87" s="124"/>
      <c r="F87" s="124"/>
      <c r="G87" s="124"/>
      <c r="H87" s="124"/>
      <c r="I87" s="124"/>
      <c r="J87" s="124"/>
      <c r="K87" s="124"/>
      <c r="L87" s="124"/>
    </row>
    <row r="88" spans="3:12" s="114" customFormat="1" ht="15">
      <c r="C88" s="124"/>
      <c r="D88" s="124"/>
      <c r="E88" s="124"/>
      <c r="F88" s="124"/>
      <c r="G88" s="124"/>
      <c r="H88" s="124"/>
      <c r="I88" s="124"/>
      <c r="J88" s="124"/>
      <c r="K88" s="124"/>
      <c r="L88" s="124"/>
    </row>
    <row r="89" spans="3:12" s="114" customFormat="1" ht="15">
      <c r="C89" s="124"/>
      <c r="D89" s="124"/>
      <c r="E89" s="124"/>
      <c r="F89" s="124"/>
      <c r="G89" s="124"/>
      <c r="H89" s="124"/>
      <c r="I89" s="124"/>
      <c r="J89" s="124"/>
      <c r="K89" s="124"/>
      <c r="L89" s="124"/>
    </row>
    <row r="90" spans="3:12" s="114" customFormat="1" ht="15">
      <c r="C90" s="124"/>
      <c r="D90" s="124"/>
      <c r="E90" s="124"/>
      <c r="F90" s="124"/>
      <c r="G90" s="124"/>
      <c r="H90" s="124"/>
      <c r="I90" s="124"/>
      <c r="J90" s="124"/>
      <c r="K90" s="124"/>
      <c r="L90" s="124"/>
    </row>
    <row r="91" spans="3:12" s="114" customFormat="1" ht="15">
      <c r="C91" s="124"/>
      <c r="D91" s="124"/>
      <c r="E91" s="124"/>
      <c r="F91" s="124"/>
      <c r="G91" s="124"/>
      <c r="H91" s="124"/>
      <c r="I91" s="124"/>
      <c r="J91" s="124"/>
      <c r="K91" s="124"/>
      <c r="L91" s="124"/>
    </row>
    <row r="92" spans="3:12" s="114" customFormat="1" ht="15">
      <c r="C92" s="124"/>
      <c r="D92" s="124"/>
      <c r="E92" s="124"/>
      <c r="F92" s="124"/>
      <c r="G92" s="124"/>
      <c r="H92" s="124"/>
      <c r="I92" s="124"/>
      <c r="J92" s="124"/>
      <c r="K92" s="124"/>
      <c r="L92" s="124"/>
    </row>
    <row r="93" spans="3:12" s="114" customFormat="1" ht="15">
      <c r="C93" s="124"/>
      <c r="D93" s="124"/>
      <c r="E93" s="124"/>
      <c r="F93" s="124"/>
      <c r="G93" s="124"/>
      <c r="H93" s="124"/>
      <c r="I93" s="124"/>
      <c r="J93" s="124"/>
      <c r="K93" s="124"/>
      <c r="L93" s="124"/>
    </row>
    <row r="94" spans="3:12" s="114" customFormat="1" ht="15">
      <c r="C94" s="124"/>
      <c r="D94" s="124"/>
      <c r="E94" s="124"/>
      <c r="F94" s="124"/>
      <c r="G94" s="124"/>
      <c r="H94" s="124"/>
      <c r="I94" s="124"/>
      <c r="J94" s="124"/>
      <c r="K94" s="124"/>
      <c r="L94" s="124"/>
    </row>
    <row r="95" spans="3:12" s="114" customFormat="1" ht="15">
      <c r="C95" s="124"/>
      <c r="D95" s="124"/>
      <c r="E95" s="124"/>
      <c r="F95" s="124"/>
      <c r="G95" s="124"/>
      <c r="H95" s="124"/>
      <c r="I95" s="124"/>
      <c r="J95" s="124"/>
      <c r="K95" s="124"/>
      <c r="L95" s="124"/>
    </row>
    <row r="96" spans="3:12" s="114" customFormat="1" ht="15">
      <c r="C96" s="124"/>
      <c r="D96" s="124"/>
      <c r="E96" s="124"/>
      <c r="F96" s="124"/>
      <c r="G96" s="124"/>
      <c r="H96" s="124"/>
      <c r="I96" s="124"/>
      <c r="J96" s="124"/>
      <c r="K96" s="124"/>
      <c r="L96" s="124"/>
    </row>
    <row r="97" spans="3:12" s="114" customFormat="1" ht="15">
      <c r="C97" s="124"/>
      <c r="D97" s="124"/>
      <c r="E97" s="124"/>
      <c r="F97" s="124"/>
      <c r="G97" s="124"/>
      <c r="H97" s="124"/>
      <c r="I97" s="124"/>
      <c r="J97" s="124"/>
      <c r="K97" s="124"/>
      <c r="L97" s="124"/>
    </row>
    <row r="98" spans="3:12" s="114" customFormat="1" ht="15">
      <c r="C98" s="124"/>
      <c r="D98" s="124"/>
      <c r="E98" s="124"/>
      <c r="F98" s="124"/>
      <c r="G98" s="124"/>
      <c r="H98" s="124"/>
      <c r="I98" s="124"/>
      <c r="J98" s="124"/>
      <c r="K98" s="124"/>
      <c r="L98" s="124"/>
    </row>
    <row r="99" spans="3:12" s="114" customFormat="1" ht="15">
      <c r="C99" s="124"/>
      <c r="D99" s="124"/>
      <c r="E99" s="124"/>
      <c r="F99" s="124"/>
      <c r="G99" s="124"/>
      <c r="H99" s="124"/>
      <c r="I99" s="124"/>
      <c r="J99" s="124"/>
      <c r="K99" s="124"/>
      <c r="L99" s="124"/>
    </row>
    <row r="100" spans="3:12" s="114" customFormat="1" ht="15"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</row>
    <row r="101" spans="3:12" s="114" customFormat="1" ht="15"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</row>
    <row r="102" spans="3:12" s="114" customFormat="1" ht="15"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</row>
    <row r="103" spans="3:12" s="114" customFormat="1" ht="15"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</row>
    <row r="104" spans="3:12" s="114" customFormat="1" ht="15"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</row>
    <row r="105" spans="3:12" s="114" customFormat="1" ht="15"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</row>
    <row r="106" spans="3:12" s="114" customFormat="1" ht="15"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</row>
    <row r="107" spans="3:12" s="114" customFormat="1" ht="15"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</row>
    <row r="108" spans="3:12" s="114" customFormat="1" ht="15"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</row>
    <row r="109" spans="3:12" s="114" customFormat="1" ht="15"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</row>
    <row r="110" spans="3:12" s="114" customFormat="1" ht="15"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</row>
    <row r="111" spans="3:12" s="114" customFormat="1" ht="15"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3:12" s="114" customFormat="1" ht="15"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3:12" s="114" customFormat="1" ht="15"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3:12" s="114" customFormat="1" ht="15"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3:12" s="114" customFormat="1" ht="15"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3:12" s="114" customFormat="1" ht="15"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</row>
    <row r="117" spans="3:12" s="114" customFormat="1" ht="15"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3:12" s="114" customFormat="1" ht="15"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3:12" s="114" customFormat="1" ht="15"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3:12" s="114" customFormat="1" ht="15"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3:12" s="114" customFormat="1" ht="15"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3:12" s="114" customFormat="1" ht="15"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3:12" s="114" customFormat="1" ht="15"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3:12" s="114" customFormat="1" ht="15"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3:12" s="114" customFormat="1" ht="15"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3:12" s="114" customFormat="1" ht="15"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3:12" s="114" customFormat="1" ht="15"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3:12" s="114" customFormat="1" ht="15"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3:12" s="114" customFormat="1" ht="15"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3:12" s="114" customFormat="1" ht="15"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3:12" s="114" customFormat="1" ht="15"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3:12" s="114" customFormat="1" ht="15"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3:12" s="114" customFormat="1" ht="15"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3:12" s="114" customFormat="1" ht="15"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3:12" s="114" customFormat="1" ht="15"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3:12" s="114" customFormat="1" ht="15"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3:12" s="114" customFormat="1" ht="15"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</row>
    <row r="138" spans="3:12" s="114" customFormat="1" ht="15"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</row>
    <row r="139" spans="3:12" s="114" customFormat="1" ht="15"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</row>
    <row r="140" spans="3:12" s="114" customFormat="1" ht="15"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3:12" s="114" customFormat="1" ht="15"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</row>
    <row r="142" spans="3:12" s="114" customFormat="1" ht="15"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3:12" s="114" customFormat="1" ht="15"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</row>
    <row r="144" spans="3:12" s="114" customFormat="1" ht="15"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</row>
    <row r="145" spans="3:12" s="114" customFormat="1" ht="15"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3:12" s="114" customFormat="1" ht="15"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3:12" s="114" customFormat="1" ht="15"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3:12" s="114" customFormat="1" ht="15"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3:12" s="114" customFormat="1" ht="15"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3:12" s="114" customFormat="1" ht="15"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3:12" s="114" customFormat="1" ht="15"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3:12" s="114" customFormat="1" ht="15"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3" spans="3:12" s="114" customFormat="1" ht="15"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3:12" s="114" customFormat="1" ht="15"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</row>
    <row r="155" spans="3:12" s="114" customFormat="1" ht="15"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3:12" s="114" customFormat="1" ht="15"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3:12" s="114" customFormat="1" ht="15"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3:12" s="114" customFormat="1" ht="15"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3:12" s="114" customFormat="1" ht="15"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</row>
    <row r="160" spans="3:12" s="114" customFormat="1" ht="15"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</row>
    <row r="161" spans="3:12" s="114" customFormat="1" ht="15"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</row>
    <row r="162" spans="3:12" s="114" customFormat="1" ht="15"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</row>
    <row r="163" spans="3:12" s="114" customFormat="1" ht="15"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</row>
    <row r="164" spans="3:12" s="114" customFormat="1" ht="15"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</row>
    <row r="165" spans="3:12" s="114" customFormat="1" ht="15"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</row>
    <row r="166" spans="3:12" s="114" customFormat="1" ht="15"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</row>
    <row r="167" spans="3:12" s="114" customFormat="1" ht="15"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3:12" s="114" customFormat="1" ht="15"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3:12" s="114" customFormat="1" ht="15"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3:12" s="114" customFormat="1" ht="15"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3:12" s="114" customFormat="1" ht="15"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3:12" s="114" customFormat="1" ht="15"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3:12" s="114" customFormat="1" ht="15"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3:12" s="114" customFormat="1" ht="15"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3:12" s="114" customFormat="1" ht="15"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3:12" s="114" customFormat="1" ht="15"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3:12" s="114" customFormat="1" ht="15"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3:12" s="114" customFormat="1" ht="15"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3:12" s="114" customFormat="1" ht="15"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3:12" s="114" customFormat="1" ht="15"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3:12" s="114" customFormat="1" ht="15"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3:12" s="114" customFormat="1" ht="15"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3:12" s="114" customFormat="1" ht="15"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3:12" s="114" customFormat="1" ht="15"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3:12" s="114" customFormat="1" ht="15"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3:12" s="114" customFormat="1" ht="15"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3:12" s="114" customFormat="1" ht="15"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3:12" s="114" customFormat="1" ht="15"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3:12" s="114" customFormat="1" ht="15"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3:12" s="114" customFormat="1" ht="15"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3:12" s="114" customFormat="1" ht="15"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3:12" s="114" customFormat="1" ht="15"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3:12" s="114" customFormat="1" ht="15"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3:12" s="114" customFormat="1" ht="15"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3:12" s="114" customFormat="1" ht="15"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3:12" s="114" customFormat="1" ht="15"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3:12" s="114" customFormat="1" ht="15"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3:12" s="114" customFormat="1" ht="15"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3:12" s="114" customFormat="1" ht="15"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3:12" s="114" customFormat="1" ht="15"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3:12" s="114" customFormat="1" ht="15"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3:12" s="114" customFormat="1" ht="15"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3:12" s="114" customFormat="1" ht="15"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3:12" s="114" customFormat="1" ht="15"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3:12" s="114" customFormat="1" ht="15"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3:12" s="114" customFormat="1" ht="15"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3:12" s="114" customFormat="1" ht="15"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3:12" s="114" customFormat="1" ht="15"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3:12" s="114" customFormat="1" ht="15"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3:12" s="114" customFormat="1" ht="15"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3:12" s="114" customFormat="1" ht="15"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3:12" s="114" customFormat="1" ht="15"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3:12" s="114" customFormat="1" ht="15"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3:12" s="114" customFormat="1" ht="15"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3:12" s="114" customFormat="1" ht="15"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3:12" s="114" customFormat="1" ht="15"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3:12" s="114" customFormat="1" ht="15"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3:12" s="114" customFormat="1" ht="15"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3:12" s="114" customFormat="1" ht="15"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3:12" s="114" customFormat="1" ht="15"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3:12" s="114" customFormat="1" ht="15"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3:12" s="114" customFormat="1" ht="15"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3:12" s="114" customFormat="1" ht="15"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3:12" s="114" customFormat="1" ht="15"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3:12" s="114" customFormat="1" ht="15"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3:12" s="114" customFormat="1" ht="15"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3:12" s="114" customFormat="1" ht="15"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3:12" s="114" customFormat="1" ht="15"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3:12" s="114" customFormat="1" ht="15"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3:12" s="114" customFormat="1" ht="15"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3:12" s="114" customFormat="1" ht="15"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3:12" s="114" customFormat="1" ht="15"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3:12" s="114" customFormat="1" ht="15"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3:12" s="114" customFormat="1" ht="15"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3:12" s="114" customFormat="1" ht="15"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3:12" s="114" customFormat="1" ht="15"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3:12" s="114" customFormat="1" ht="15"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3:12" s="114" customFormat="1" ht="15"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3:12" s="114" customFormat="1" ht="15"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3:12" s="114" customFormat="1" ht="15"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3:12" s="114" customFormat="1" ht="15"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3:12" s="114" customFormat="1" ht="15"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3:12" s="114" customFormat="1" ht="15"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3:12" s="114" customFormat="1" ht="15"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3:12" s="114" customFormat="1" ht="15"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3:12" s="114" customFormat="1" ht="15"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3:12" s="114" customFormat="1" ht="15"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3:12" s="114" customFormat="1" ht="15"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3:12" s="114" customFormat="1" ht="15"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3:12" s="114" customFormat="1" ht="15"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3:12" s="114" customFormat="1" ht="15"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3:12" s="114" customFormat="1" ht="15"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3:12" s="114" customFormat="1" ht="15"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3:12" s="114" customFormat="1" ht="15"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3:12" s="114" customFormat="1" ht="15"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</row>
    <row r="256" spans="3:12" s="114" customFormat="1" ht="15"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</row>
    <row r="257" spans="3:12" s="114" customFormat="1" ht="15"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</row>
    <row r="258" spans="3:12" s="114" customFormat="1" ht="15"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</row>
    <row r="259" spans="3:12" s="114" customFormat="1" ht="15"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</row>
    <row r="260" spans="3:12" s="114" customFormat="1" ht="15"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</row>
    <row r="261" spans="3:12" s="114" customFormat="1" ht="15"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</row>
    <row r="262" spans="3:12" s="114" customFormat="1" ht="15"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</row>
    <row r="263" spans="3:12" s="114" customFormat="1" ht="15"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</row>
    <row r="264" spans="3:12" s="114" customFormat="1" ht="15"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</row>
    <row r="265" spans="3:12" s="114" customFormat="1" ht="15"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</row>
    <row r="266" spans="3:12" s="114" customFormat="1" ht="15"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</row>
    <row r="267" spans="3:12" s="114" customFormat="1" ht="15"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</row>
    <row r="268" spans="3:12" s="114" customFormat="1" ht="15"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</row>
    <row r="269" spans="3:12" s="114" customFormat="1" ht="15"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</row>
    <row r="270" spans="3:12" s="114" customFormat="1" ht="15"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</row>
    <row r="271" spans="3:12" s="114" customFormat="1" ht="15"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</row>
    <row r="272" spans="3:12" s="114" customFormat="1" ht="15"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</row>
    <row r="273" spans="3:12" s="114" customFormat="1" ht="15"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</row>
    <row r="274" spans="3:12" s="114" customFormat="1" ht="15"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</row>
    <row r="275" spans="3:12" s="114" customFormat="1" ht="15"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</row>
    <row r="276" spans="3:12" s="114" customFormat="1" ht="15"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</row>
    <row r="277" spans="3:12" s="114" customFormat="1" ht="15"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</row>
    <row r="278" spans="3:12" s="114" customFormat="1" ht="15"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</row>
    <row r="279" spans="3:12" s="114" customFormat="1" ht="15"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</row>
    <row r="280" spans="3:12" s="114" customFormat="1" ht="15"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</row>
    <row r="281" spans="3:12" s="114" customFormat="1" ht="15"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</row>
    <row r="282" spans="3:12" s="114" customFormat="1" ht="15"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</row>
    <row r="283" spans="3:12" s="114" customFormat="1" ht="15"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</row>
    <row r="284" spans="3:12" s="114" customFormat="1" ht="15"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</row>
    <row r="285" spans="3:12" s="114" customFormat="1" ht="15"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</row>
    <row r="286" spans="3:12" s="114" customFormat="1" ht="15"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</row>
    <row r="287" spans="3:12" s="114" customFormat="1" ht="15"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</row>
    <row r="288" spans="3:12" s="114" customFormat="1" ht="15"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</row>
    <row r="289" spans="3:12" s="114" customFormat="1" ht="15"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</row>
    <row r="290" spans="3:12" s="114" customFormat="1" ht="15"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</row>
    <row r="291" spans="3:12" s="114" customFormat="1" ht="15"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</row>
    <row r="292" spans="3:12" s="114" customFormat="1" ht="15"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</row>
    <row r="293" spans="3:12" s="114" customFormat="1" ht="15"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</row>
    <row r="294" spans="3:12" s="114" customFormat="1" ht="15"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</row>
    <row r="295" spans="3:12" s="114" customFormat="1" ht="15"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</row>
    <row r="296" spans="3:12" s="114" customFormat="1" ht="15"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</row>
    <row r="297" spans="3:12" s="114" customFormat="1" ht="15"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</row>
    <row r="298" spans="3:12" s="114" customFormat="1" ht="15"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</row>
    <row r="299" spans="3:12" s="114" customFormat="1" ht="15"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</row>
    <row r="300" spans="3:12" s="114" customFormat="1" ht="15"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</row>
    <row r="301" spans="3:12" s="114" customFormat="1" ht="15"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</row>
    <row r="302" spans="3:12" s="114" customFormat="1" ht="15"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</row>
    <row r="303" spans="3:12" s="114" customFormat="1" ht="15"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</row>
    <row r="304" spans="3:12" s="114" customFormat="1" ht="15"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</row>
    <row r="305" spans="3:12" s="114" customFormat="1" ht="15"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</row>
    <row r="306" spans="3:12" s="114" customFormat="1" ht="15"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</row>
    <row r="307" spans="3:12" s="114" customFormat="1" ht="15"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</row>
    <row r="308" spans="3:12" s="114" customFormat="1" ht="15"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</row>
    <row r="309" spans="3:12" s="114" customFormat="1" ht="15"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</row>
    <row r="310" spans="3:12" s="114" customFormat="1" ht="15"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</row>
    <row r="311" spans="3:12" s="114" customFormat="1" ht="15"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</row>
    <row r="312" spans="3:12" s="114" customFormat="1" ht="15"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</row>
    <row r="313" spans="3:12" s="114" customFormat="1" ht="15"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</row>
    <row r="314" spans="3:12" s="114" customFormat="1" ht="15"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</row>
    <row r="315" spans="3:12" s="114" customFormat="1" ht="15"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</row>
    <row r="316" spans="3:12" s="114" customFormat="1" ht="15"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</row>
    <row r="317" spans="3:12" s="114" customFormat="1" ht="15"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</row>
    <row r="318" spans="3:12" s="114" customFormat="1" ht="15"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</row>
    <row r="319" spans="3:12" s="114" customFormat="1" ht="15"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</row>
    <row r="320" spans="3:12" s="114" customFormat="1" ht="15"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</row>
    <row r="321" spans="3:12" s="114" customFormat="1" ht="15"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</row>
    <row r="322" spans="3:12" s="114" customFormat="1" ht="15"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</row>
    <row r="323" spans="3:12" s="114" customFormat="1" ht="15"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</row>
    <row r="324" spans="3:12" s="114" customFormat="1" ht="15"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</row>
    <row r="325" spans="3:12" s="114" customFormat="1" ht="15"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</row>
    <row r="326" spans="3:12" s="114" customFormat="1" ht="15"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</row>
    <row r="327" spans="3:12" s="114" customFormat="1" ht="15"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</row>
    <row r="328" spans="3:12" s="114" customFormat="1" ht="15"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</row>
    <row r="329" spans="3:12" s="114" customFormat="1" ht="15"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</row>
    <row r="330" spans="3:12" s="114" customFormat="1" ht="15"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</row>
    <row r="331" spans="3:12" s="114" customFormat="1" ht="15"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</row>
    <row r="332" spans="3:12" s="114" customFormat="1" ht="15"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</row>
    <row r="333" spans="3:12" s="114" customFormat="1" ht="15"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</row>
    <row r="334" spans="3:12" s="114" customFormat="1" ht="15"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</row>
    <row r="335" spans="3:12" s="114" customFormat="1" ht="15"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</row>
    <row r="336" spans="3:12" s="114" customFormat="1" ht="15"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</row>
    <row r="337" spans="3:12" s="114" customFormat="1" ht="15"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</row>
    <row r="338" spans="3:12" s="114" customFormat="1" ht="15"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</row>
    <row r="339" spans="3:12" s="114" customFormat="1" ht="15"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</row>
    <row r="340" spans="3:12" s="114" customFormat="1" ht="15"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</row>
    <row r="341" spans="3:12" s="114" customFormat="1" ht="15"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</row>
    <row r="342" spans="3:12" s="114" customFormat="1" ht="15"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</row>
    <row r="343" spans="3:12" s="114" customFormat="1" ht="15"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</row>
    <row r="344" spans="3:12" s="114" customFormat="1" ht="15"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</row>
    <row r="345" spans="3:12" s="114" customFormat="1" ht="15"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</row>
    <row r="346" spans="3:12" s="114" customFormat="1" ht="15"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</row>
    <row r="347" spans="3:12" s="114" customFormat="1" ht="15"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</row>
    <row r="348" spans="3:12" s="114" customFormat="1" ht="15"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</row>
    <row r="349" spans="3:12" s="114" customFormat="1" ht="15"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</row>
    <row r="350" spans="3:12" s="114" customFormat="1" ht="15"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</row>
    <row r="351" spans="3:12" s="114" customFormat="1" ht="15"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</row>
    <row r="352" spans="3:12" s="114" customFormat="1" ht="15"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</row>
    <row r="353" spans="3:12" s="114" customFormat="1" ht="15"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</row>
    <row r="354" spans="3:12" s="114" customFormat="1" ht="15"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</row>
    <row r="355" spans="3:12" s="114" customFormat="1" ht="15"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</row>
    <row r="356" spans="3:12" s="114" customFormat="1" ht="15"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</row>
    <row r="357" spans="3:12" s="114" customFormat="1" ht="15"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</row>
    <row r="358" spans="3:12" s="114" customFormat="1" ht="15"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</row>
    <row r="359" spans="3:12" s="114" customFormat="1" ht="15"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</row>
    <row r="360" spans="3:12" s="114" customFormat="1" ht="15"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</row>
    <row r="361" spans="3:12" s="114" customFormat="1" ht="15"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</row>
    <row r="362" spans="3:12" s="114" customFormat="1" ht="15"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</row>
    <row r="363" spans="3:12" s="114" customFormat="1" ht="15"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</row>
    <row r="364" spans="3:12" s="114" customFormat="1" ht="15"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</row>
    <row r="365" spans="3:12" s="114" customFormat="1" ht="15"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</row>
    <row r="366" spans="3:12" s="114" customFormat="1" ht="15"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</row>
    <row r="367" spans="3:12" s="114" customFormat="1" ht="15"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</row>
    <row r="368" spans="3:12" s="114" customFormat="1" ht="15"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</row>
    <row r="369" spans="3:12" s="114" customFormat="1" ht="15"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</row>
    <row r="370" spans="3:12" s="114" customFormat="1" ht="15"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</row>
    <row r="371" spans="3:12" s="114" customFormat="1" ht="15"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</row>
    <row r="372" spans="3:12" s="114" customFormat="1" ht="15"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</row>
    <row r="373" spans="3:12" s="114" customFormat="1" ht="15"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</row>
    <row r="374" spans="3:12" s="114" customFormat="1" ht="15"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</row>
    <row r="375" spans="3:12" s="114" customFormat="1" ht="15"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</row>
    <row r="376" spans="3:12" s="114" customFormat="1" ht="15"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</row>
    <row r="377" spans="3:12" s="114" customFormat="1" ht="15"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</row>
    <row r="378" spans="3:12" s="114" customFormat="1" ht="15"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</row>
    <row r="379" spans="3:12" s="114" customFormat="1" ht="15"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</row>
    <row r="380" spans="3:12" s="114" customFormat="1" ht="15"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</row>
    <row r="381" spans="3:12" s="114" customFormat="1" ht="15"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</row>
    <row r="382" spans="3:12" s="114" customFormat="1" ht="15"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</row>
    <row r="383" spans="3:12" s="114" customFormat="1" ht="15"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</row>
    <row r="384" spans="3:12" s="114" customFormat="1" ht="15"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</row>
    <row r="385" spans="3:12" s="114" customFormat="1" ht="15"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</row>
    <row r="386" spans="3:12" s="114" customFormat="1" ht="15"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</row>
    <row r="387" spans="3:12" s="114" customFormat="1" ht="15"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</row>
    <row r="388" spans="3:12" s="114" customFormat="1" ht="15"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</row>
    <row r="389" spans="3:12" s="114" customFormat="1" ht="15"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</row>
    <row r="390" spans="3:12" s="114" customFormat="1" ht="15"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</row>
    <row r="391" spans="3:12" s="114" customFormat="1" ht="15"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</row>
    <row r="392" spans="3:12" s="114" customFormat="1" ht="15"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</row>
    <row r="393" spans="3:12" s="114" customFormat="1" ht="15"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</row>
    <row r="394" spans="3:12" s="114" customFormat="1" ht="15"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</row>
    <row r="395" spans="3:12" s="114" customFormat="1" ht="15"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</row>
    <row r="396" spans="3:12" s="114" customFormat="1" ht="15"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</row>
    <row r="397" spans="3:12" s="114" customFormat="1" ht="15"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</row>
    <row r="398" spans="3:12" s="114" customFormat="1" ht="15"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</row>
    <row r="399" spans="3:12" s="114" customFormat="1" ht="15"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</row>
    <row r="400" spans="3:12" s="114" customFormat="1" ht="15"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</row>
    <row r="401" spans="3:12" s="114" customFormat="1" ht="15"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</row>
    <row r="402" spans="3:12" s="114" customFormat="1" ht="15"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</row>
    <row r="403" spans="3:12" s="114" customFormat="1" ht="15"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</row>
    <row r="404" spans="3:12" s="114" customFormat="1" ht="15"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</row>
    <row r="405" spans="3:12" s="114" customFormat="1" ht="15"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</row>
    <row r="406" spans="3:12" s="114" customFormat="1" ht="15"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</row>
  </sheetData>
  <sheetProtection/>
  <mergeCells count="2">
    <mergeCell ref="F5:I9"/>
    <mergeCell ref="F11:I15"/>
  </mergeCells>
  <hyperlinks>
    <hyperlink ref="C8" r:id="rId1" display="http://www.ipcc.gov.co/"/>
  </hyperlinks>
  <printOptions/>
  <pageMargins left="0.75" right="0.75" top="1" bottom="1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zoomScale="145" zoomScaleNormal="145" zoomScalePageLayoutView="0" workbookViewId="0" topLeftCell="F1">
      <pane xSplit="1" ySplit="2" topLeftCell="I7" activePane="bottomRight" state="frozen"/>
      <selection pane="topLeft" activeCell="F1" sqref="F1"/>
      <selection pane="topRight" activeCell="G1" sqref="G1"/>
      <selection pane="bottomLeft" activeCell="F3" sqref="F3"/>
      <selection pane="bottomRight" activeCell="F73" sqref="F73"/>
    </sheetView>
  </sheetViews>
  <sheetFormatPr defaultColWidth="11.421875" defaultRowHeight="15"/>
  <cols>
    <col min="1" max="1" width="15.421875" style="5" customWidth="1"/>
    <col min="2" max="2" width="11.28125" style="5" customWidth="1"/>
    <col min="3" max="3" width="17.28125" style="5" customWidth="1"/>
    <col min="4" max="4" width="16.00390625" style="5" customWidth="1"/>
    <col min="5" max="5" width="13.28125" style="5" customWidth="1"/>
    <col min="6" max="6" width="38.421875" style="5" customWidth="1"/>
    <col min="7" max="10" width="20.00390625" style="5" customWidth="1"/>
    <col min="11" max="11" width="21.8515625" style="5" customWidth="1"/>
    <col min="12" max="12" width="16.7109375" style="5" customWidth="1"/>
    <col min="13" max="13" width="15.8515625" style="5" bestFit="1" customWidth="1"/>
    <col min="14" max="14" width="20.140625" style="5" customWidth="1"/>
    <col min="15" max="15" width="14.140625" style="5" bestFit="1" customWidth="1"/>
    <col min="16" max="16384" width="11.421875" style="5" customWidth="1"/>
  </cols>
  <sheetData>
    <row r="1" spans="1:14" ht="51">
      <c r="A1" s="2" t="s">
        <v>110</v>
      </c>
      <c r="B1" s="2" t="s">
        <v>111</v>
      </c>
      <c r="C1" s="2" t="s">
        <v>112</v>
      </c>
      <c r="D1" s="2" t="s">
        <v>113</v>
      </c>
      <c r="E1" s="3" t="s">
        <v>114</v>
      </c>
      <c r="F1" s="2" t="s">
        <v>115</v>
      </c>
      <c r="G1" s="205" t="s">
        <v>207</v>
      </c>
      <c r="H1" s="206"/>
      <c r="I1" s="206"/>
      <c r="J1" s="207"/>
      <c r="K1" s="2" t="s">
        <v>116</v>
      </c>
      <c r="L1" s="4" t="s">
        <v>117</v>
      </c>
      <c r="N1" s="5" t="s">
        <v>208</v>
      </c>
    </row>
    <row r="2" spans="1:12" ht="25.5">
      <c r="A2" s="3"/>
      <c r="B2" s="3"/>
      <c r="C2" s="3"/>
      <c r="D2" s="6"/>
      <c r="E2" s="7"/>
      <c r="F2" s="7"/>
      <c r="G2" s="8" t="s">
        <v>109</v>
      </c>
      <c r="H2" s="8" t="s">
        <v>209</v>
      </c>
      <c r="I2" s="8" t="s">
        <v>210</v>
      </c>
      <c r="J2" s="8" t="s">
        <v>211</v>
      </c>
      <c r="K2" s="7"/>
      <c r="L2" s="7"/>
    </row>
    <row r="3" spans="1:14" ht="38.25">
      <c r="A3" s="201" t="s">
        <v>118</v>
      </c>
      <c r="B3" s="201" t="s">
        <v>119</v>
      </c>
      <c r="C3" s="201" t="s">
        <v>120</v>
      </c>
      <c r="D3" s="208" t="s">
        <v>121</v>
      </c>
      <c r="E3" s="173" t="s">
        <v>122</v>
      </c>
      <c r="F3" s="1" t="s">
        <v>123</v>
      </c>
      <c r="G3" s="9"/>
      <c r="H3" s="9">
        <v>24332052</v>
      </c>
      <c r="I3" s="9">
        <v>215483948</v>
      </c>
      <c r="J3" s="9">
        <f>30000000+60000000</f>
        <v>90000000</v>
      </c>
      <c r="K3" s="10">
        <v>329816000</v>
      </c>
      <c r="L3" s="193">
        <f>+SUM(K3:K7)</f>
        <v>535000000</v>
      </c>
      <c r="M3" s="11">
        <f>G3+H3+I3+J3-K3</f>
        <v>0</v>
      </c>
      <c r="N3" s="12"/>
    </row>
    <row r="4" spans="1:13" ht="25.5">
      <c r="A4" s="202"/>
      <c r="B4" s="202"/>
      <c r="C4" s="202"/>
      <c r="D4" s="209"/>
      <c r="E4" s="173"/>
      <c r="F4" s="1" t="s">
        <v>124</v>
      </c>
      <c r="G4" s="9"/>
      <c r="H4" s="9">
        <v>55000000</v>
      </c>
      <c r="I4" s="9"/>
      <c r="J4" s="9"/>
      <c r="K4" s="13">
        <v>55000000</v>
      </c>
      <c r="L4" s="194"/>
      <c r="M4" s="11">
        <f aca="true" t="shared" si="0" ref="M4:M68">G4+H4+I4+J4-K4</f>
        <v>0</v>
      </c>
    </row>
    <row r="5" spans="1:13" ht="25.5">
      <c r="A5" s="202"/>
      <c r="B5" s="202"/>
      <c r="C5" s="202"/>
      <c r="D5" s="209"/>
      <c r="E5" s="173"/>
      <c r="F5" s="1" t="s">
        <v>125</v>
      </c>
      <c r="G5" s="9"/>
      <c r="H5" s="14">
        <v>60000000</v>
      </c>
      <c r="I5" s="9"/>
      <c r="J5" s="9"/>
      <c r="K5" s="13">
        <v>60000000</v>
      </c>
      <c r="L5" s="194"/>
      <c r="M5" s="11">
        <f t="shared" si="0"/>
        <v>0</v>
      </c>
    </row>
    <row r="6" spans="1:13" ht="25.5">
      <c r="A6" s="202"/>
      <c r="B6" s="202"/>
      <c r="C6" s="202"/>
      <c r="D6" s="209"/>
      <c r="E6" s="173"/>
      <c r="F6" s="1" t="s">
        <v>126</v>
      </c>
      <c r="G6" s="9"/>
      <c r="H6" s="14">
        <v>76800000</v>
      </c>
      <c r="I6" s="9">
        <v>84000000</v>
      </c>
      <c r="J6" s="9"/>
      <c r="K6" s="13">
        <v>76800000</v>
      </c>
      <c r="L6" s="194"/>
      <c r="M6" s="11">
        <f t="shared" si="0"/>
        <v>84000000</v>
      </c>
    </row>
    <row r="7" spans="1:14" ht="12.75">
      <c r="A7" s="202"/>
      <c r="B7" s="202"/>
      <c r="C7" s="202"/>
      <c r="D7" s="209"/>
      <c r="E7" s="173"/>
      <c r="F7" s="9" t="s">
        <v>127</v>
      </c>
      <c r="G7" s="9"/>
      <c r="H7" s="9">
        <v>13384000</v>
      </c>
      <c r="I7" s="9"/>
      <c r="J7" s="9"/>
      <c r="K7" s="13">
        <v>13384000</v>
      </c>
      <c r="L7" s="194"/>
      <c r="M7" s="11">
        <f t="shared" si="0"/>
        <v>0</v>
      </c>
      <c r="N7" s="15">
        <v>13384000</v>
      </c>
    </row>
    <row r="8" spans="1:13" ht="12.75">
      <c r="A8" s="202"/>
      <c r="B8" s="202"/>
      <c r="C8" s="202"/>
      <c r="D8" s="209"/>
      <c r="E8" s="16"/>
      <c r="F8" s="9"/>
      <c r="G8" s="9"/>
      <c r="H8" s="9"/>
      <c r="I8" s="9"/>
      <c r="J8" s="9"/>
      <c r="K8" s="13"/>
      <c r="L8" s="17"/>
      <c r="M8" s="11"/>
    </row>
    <row r="9" spans="1:13" ht="12.75">
      <c r="A9" s="202"/>
      <c r="B9" s="202"/>
      <c r="C9" s="202"/>
      <c r="D9" s="209"/>
      <c r="E9" s="16"/>
      <c r="F9" s="9"/>
      <c r="G9" s="9"/>
      <c r="H9" s="18">
        <f>SUM(H3:H8)</f>
        <v>229516052</v>
      </c>
      <c r="I9" s="18">
        <f>SUM(I3:I8)</f>
        <v>299483948</v>
      </c>
      <c r="J9" s="18">
        <f>SUM(J3:J8)</f>
        <v>90000000</v>
      </c>
      <c r="K9" s="13">
        <f>SUM(K3:K7)</f>
        <v>535000000</v>
      </c>
      <c r="L9" s="19">
        <f>535000000-K9</f>
        <v>0</v>
      </c>
      <c r="M9" s="11">
        <f t="shared" si="0"/>
        <v>84000000</v>
      </c>
    </row>
    <row r="10" spans="1:13" ht="12.75">
      <c r="A10" s="202"/>
      <c r="B10" s="202"/>
      <c r="C10" s="202"/>
      <c r="D10" s="209"/>
      <c r="E10" s="16"/>
      <c r="F10" s="9"/>
      <c r="G10" s="9"/>
      <c r="H10" s="9"/>
      <c r="I10" s="9"/>
      <c r="J10" s="9"/>
      <c r="K10" s="13"/>
      <c r="L10" s="19"/>
      <c r="M10" s="11"/>
    </row>
    <row r="11" spans="1:13" ht="12.75">
      <c r="A11" s="202"/>
      <c r="B11" s="202"/>
      <c r="C11" s="202"/>
      <c r="D11" s="209"/>
      <c r="E11" s="195" t="s">
        <v>128</v>
      </c>
      <c r="F11" s="20" t="s">
        <v>129</v>
      </c>
      <c r="G11" s="20"/>
      <c r="H11" s="20"/>
      <c r="I11" s="21">
        <v>50000000</v>
      </c>
      <c r="J11" s="20"/>
      <c r="K11" s="22">
        <v>50000000</v>
      </c>
      <c r="L11" s="196">
        <f>+SUM(K11:K19)</f>
        <v>563806421</v>
      </c>
      <c r="M11" s="11">
        <f t="shared" si="0"/>
        <v>0</v>
      </c>
    </row>
    <row r="12" spans="1:13" ht="12.75">
      <c r="A12" s="202"/>
      <c r="B12" s="202"/>
      <c r="C12" s="202"/>
      <c r="D12" s="209"/>
      <c r="E12" s="195"/>
      <c r="F12" s="20" t="s">
        <v>130</v>
      </c>
      <c r="G12" s="23"/>
      <c r="H12" s="23"/>
      <c r="I12" s="23">
        <v>40000000</v>
      </c>
      <c r="J12" s="23"/>
      <c r="K12" s="22">
        <v>40000000</v>
      </c>
      <c r="L12" s="197"/>
      <c r="M12" s="11">
        <f t="shared" si="0"/>
        <v>0</v>
      </c>
    </row>
    <row r="13" spans="1:13" ht="12.75">
      <c r="A13" s="202"/>
      <c r="B13" s="202"/>
      <c r="C13" s="202"/>
      <c r="D13" s="209"/>
      <c r="E13" s="195"/>
      <c r="F13" s="20" t="s">
        <v>131</v>
      </c>
      <c r="G13" s="23"/>
      <c r="H13" s="24">
        <v>25000000</v>
      </c>
      <c r="I13" s="21">
        <v>10000000</v>
      </c>
      <c r="J13" s="23"/>
      <c r="K13" s="22">
        <v>35000000</v>
      </c>
      <c r="L13" s="197"/>
      <c r="M13" s="11">
        <f t="shared" si="0"/>
        <v>0</v>
      </c>
    </row>
    <row r="14" spans="1:13" ht="12.75">
      <c r="A14" s="202"/>
      <c r="B14" s="202"/>
      <c r="C14" s="202"/>
      <c r="D14" s="209"/>
      <c r="E14" s="195"/>
      <c r="F14" s="20" t="s">
        <v>132</v>
      </c>
      <c r="G14" s="23"/>
      <c r="H14" s="21">
        <v>40000000</v>
      </c>
      <c r="I14" s="23"/>
      <c r="J14" s="23"/>
      <c r="K14" s="22">
        <v>40000000</v>
      </c>
      <c r="L14" s="197"/>
      <c r="M14" s="11">
        <f t="shared" si="0"/>
        <v>0</v>
      </c>
    </row>
    <row r="15" spans="1:13" ht="25.5">
      <c r="A15" s="202"/>
      <c r="B15" s="202"/>
      <c r="C15" s="202"/>
      <c r="D15" s="209"/>
      <c r="E15" s="195"/>
      <c r="F15" s="20" t="s">
        <v>133</v>
      </c>
      <c r="G15" s="23"/>
      <c r="H15" s="21">
        <v>58806421</v>
      </c>
      <c r="I15" s="23"/>
      <c r="J15" s="23"/>
      <c r="K15" s="22">
        <v>58806421</v>
      </c>
      <c r="L15" s="197"/>
      <c r="M15" s="11">
        <f t="shared" si="0"/>
        <v>0</v>
      </c>
    </row>
    <row r="16" spans="1:13" ht="12.75">
      <c r="A16" s="202"/>
      <c r="B16" s="202"/>
      <c r="C16" s="202"/>
      <c r="D16" s="209"/>
      <c r="E16" s="195"/>
      <c r="F16" s="20" t="s">
        <v>134</v>
      </c>
      <c r="G16" s="23"/>
      <c r="H16" s="23"/>
      <c r="I16" s="21">
        <v>50000000</v>
      </c>
      <c r="J16" s="23"/>
      <c r="K16" s="22">
        <v>50000000</v>
      </c>
      <c r="L16" s="197"/>
      <c r="M16" s="11">
        <f t="shared" si="0"/>
        <v>0</v>
      </c>
    </row>
    <row r="17" spans="1:13" ht="12.75">
      <c r="A17" s="202"/>
      <c r="B17" s="202"/>
      <c r="C17" s="202"/>
      <c r="D17" s="209"/>
      <c r="E17" s="195"/>
      <c r="F17" s="20" t="s">
        <v>135</v>
      </c>
      <c r="G17" s="23"/>
      <c r="H17" s="23">
        <v>40000000</v>
      </c>
      <c r="I17" s="23"/>
      <c r="J17" s="23"/>
      <c r="K17" s="22">
        <v>40000000</v>
      </c>
      <c r="L17" s="197"/>
      <c r="M17" s="11">
        <f t="shared" si="0"/>
        <v>0</v>
      </c>
    </row>
    <row r="18" spans="1:13" ht="12.75">
      <c r="A18" s="202"/>
      <c r="B18" s="202"/>
      <c r="C18" s="202"/>
      <c r="D18" s="209"/>
      <c r="E18" s="195"/>
      <c r="F18" s="20" t="s">
        <v>136</v>
      </c>
      <c r="G18" s="23"/>
      <c r="H18" s="23"/>
      <c r="I18" s="21">
        <v>50000000</v>
      </c>
      <c r="J18" s="23"/>
      <c r="K18" s="22">
        <v>50000000</v>
      </c>
      <c r="L18" s="197"/>
      <c r="M18" s="11">
        <f t="shared" si="0"/>
        <v>0</v>
      </c>
    </row>
    <row r="19" spans="1:13" ht="12.75">
      <c r="A19" s="202"/>
      <c r="B19" s="202"/>
      <c r="C19" s="202"/>
      <c r="D19" s="209"/>
      <c r="E19" s="195"/>
      <c r="F19" s="20" t="s">
        <v>137</v>
      </c>
      <c r="G19" s="23">
        <v>200000000</v>
      </c>
      <c r="H19" s="23"/>
      <c r="I19" s="23"/>
      <c r="J19" s="23"/>
      <c r="K19" s="25">
        <v>200000000</v>
      </c>
      <c r="L19" s="197"/>
      <c r="M19" s="11">
        <f t="shared" si="0"/>
        <v>0</v>
      </c>
    </row>
    <row r="20" spans="1:13" ht="12.75">
      <c r="A20" s="26"/>
      <c r="B20" s="27"/>
      <c r="C20" s="26"/>
      <c r="D20" s="26"/>
      <c r="E20" s="28"/>
      <c r="F20" s="29"/>
      <c r="G20" s="30"/>
      <c r="H20" s="30"/>
      <c r="I20" s="30"/>
      <c r="J20" s="30"/>
      <c r="K20" s="31"/>
      <c r="L20" s="32"/>
      <c r="M20" s="11">
        <f t="shared" si="0"/>
        <v>0</v>
      </c>
    </row>
    <row r="21" spans="1:13" ht="12.75">
      <c r="A21" s="26"/>
      <c r="B21" s="27"/>
      <c r="C21" s="26"/>
      <c r="D21" s="26"/>
      <c r="E21" s="28"/>
      <c r="F21" s="29"/>
      <c r="G21" s="30"/>
      <c r="H21" s="30"/>
      <c r="I21" s="30"/>
      <c r="J21" s="30"/>
      <c r="K21" s="31"/>
      <c r="L21" s="32"/>
      <c r="M21" s="11">
        <f t="shared" si="0"/>
        <v>0</v>
      </c>
    </row>
    <row r="22" spans="1:13" ht="12.75">
      <c r="A22" s="26"/>
      <c r="B22" s="27"/>
      <c r="C22" s="26"/>
      <c r="D22" s="26"/>
      <c r="E22" s="28"/>
      <c r="F22" s="29"/>
      <c r="G22" s="30"/>
      <c r="H22" s="30"/>
      <c r="I22" s="30"/>
      <c r="J22" s="30"/>
      <c r="K22" s="31"/>
      <c r="L22" s="32"/>
      <c r="M22" s="11">
        <f t="shared" si="0"/>
        <v>0</v>
      </c>
    </row>
    <row r="23" spans="1:14" ht="12.75">
      <c r="A23" s="33"/>
      <c r="B23" s="198"/>
      <c r="C23" s="199"/>
      <c r="D23" s="200"/>
      <c r="E23" s="34"/>
      <c r="F23" s="35"/>
      <c r="G23" s="36">
        <f>SUM(G12:G22)</f>
        <v>200000000</v>
      </c>
      <c r="H23" s="36">
        <f>SUM(H12:H22)</f>
        <v>163806421</v>
      </c>
      <c r="I23" s="36">
        <f>SUM(I11:I22)</f>
        <v>200000000</v>
      </c>
      <c r="J23" s="36"/>
      <c r="K23" s="37">
        <f>SUM(K11:K21)</f>
        <v>563806421</v>
      </c>
      <c r="L23" s="37">
        <f>563806421-K23</f>
        <v>0</v>
      </c>
      <c r="M23" s="11">
        <f t="shared" si="0"/>
        <v>0</v>
      </c>
      <c r="N23" s="38"/>
    </row>
    <row r="24" ht="12.75">
      <c r="M24" s="11">
        <f t="shared" si="0"/>
        <v>0</v>
      </c>
    </row>
    <row r="25" spans="1:13" ht="51">
      <c r="A25" s="2" t="s">
        <v>110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115</v>
      </c>
      <c r="G25" s="2"/>
      <c r="H25" s="2"/>
      <c r="I25" s="2"/>
      <c r="J25" s="2"/>
      <c r="K25" s="2" t="s">
        <v>116</v>
      </c>
      <c r="L25" s="4" t="s">
        <v>117</v>
      </c>
      <c r="M25" s="11" t="e">
        <f t="shared" si="0"/>
        <v>#VALUE!</v>
      </c>
    </row>
    <row r="26" spans="1:14" ht="63.75">
      <c r="A26" s="201" t="s">
        <v>118</v>
      </c>
      <c r="B26" s="201" t="s">
        <v>119</v>
      </c>
      <c r="C26" s="201" t="s">
        <v>120</v>
      </c>
      <c r="D26" s="201" t="s">
        <v>121</v>
      </c>
      <c r="E26" s="203" t="s">
        <v>138</v>
      </c>
      <c r="F26" s="14" t="s">
        <v>139</v>
      </c>
      <c r="G26" s="39">
        <v>201630725</v>
      </c>
      <c r="H26" s="14"/>
      <c r="I26" s="14"/>
      <c r="J26" s="14"/>
      <c r="K26" s="40">
        <v>201630725</v>
      </c>
      <c r="L26" s="175">
        <f>+SUM(K26:K35)</f>
        <v>686630725</v>
      </c>
      <c r="M26" s="11">
        <f t="shared" si="0"/>
        <v>0</v>
      </c>
      <c r="N26" s="38"/>
    </row>
    <row r="27" spans="1:13" ht="12.75">
      <c r="A27" s="202"/>
      <c r="B27" s="202"/>
      <c r="C27" s="202"/>
      <c r="D27" s="202"/>
      <c r="E27" s="204"/>
      <c r="F27" s="9" t="s">
        <v>140</v>
      </c>
      <c r="G27" s="9"/>
      <c r="H27" s="9"/>
      <c r="I27" s="9">
        <v>10000000</v>
      </c>
      <c r="J27" s="9"/>
      <c r="K27" s="40">
        <v>10000000</v>
      </c>
      <c r="L27" s="176"/>
      <c r="M27" s="11">
        <f t="shared" si="0"/>
        <v>0</v>
      </c>
    </row>
    <row r="28" spans="1:13" ht="12.75">
      <c r="A28" s="202"/>
      <c r="B28" s="202"/>
      <c r="C28" s="202"/>
      <c r="D28" s="202"/>
      <c r="E28" s="204"/>
      <c r="F28" s="9" t="s">
        <v>141</v>
      </c>
      <c r="G28" s="9"/>
      <c r="H28" s="9"/>
      <c r="I28" s="9"/>
      <c r="J28" s="9">
        <v>40000000</v>
      </c>
      <c r="K28" s="40">
        <v>40000000</v>
      </c>
      <c r="L28" s="176"/>
      <c r="M28" s="11"/>
    </row>
    <row r="29" spans="1:13" ht="25.5">
      <c r="A29" s="202"/>
      <c r="B29" s="202"/>
      <c r="C29" s="202"/>
      <c r="D29" s="202"/>
      <c r="E29" s="204"/>
      <c r="F29" s="9" t="s">
        <v>142</v>
      </c>
      <c r="G29" s="14">
        <v>6369828</v>
      </c>
      <c r="H29" s="9"/>
      <c r="I29" s="9"/>
      <c r="J29" s="9"/>
      <c r="K29" s="18">
        <v>6369828</v>
      </c>
      <c r="L29" s="176"/>
      <c r="M29" s="11"/>
    </row>
    <row r="30" spans="1:13" ht="25.5">
      <c r="A30" s="202"/>
      <c r="B30" s="202"/>
      <c r="C30" s="202"/>
      <c r="D30" s="202"/>
      <c r="E30" s="204"/>
      <c r="F30" s="9" t="s">
        <v>143</v>
      </c>
      <c r="G30" s="9"/>
      <c r="H30" s="9"/>
      <c r="J30" s="14">
        <v>25410329</v>
      </c>
      <c r="K30" s="18">
        <v>25410329</v>
      </c>
      <c r="L30" s="176"/>
      <c r="M30" s="11"/>
    </row>
    <row r="31" spans="1:14" ht="25.5">
      <c r="A31" s="202"/>
      <c r="B31" s="202"/>
      <c r="C31" s="202"/>
      <c r="D31" s="202"/>
      <c r="E31" s="204"/>
      <c r="F31" s="9" t="s">
        <v>144</v>
      </c>
      <c r="G31" s="14">
        <v>40000000</v>
      </c>
      <c r="H31" s="9"/>
      <c r="I31" s="9"/>
      <c r="J31" s="9"/>
      <c r="K31" s="40">
        <v>40000000</v>
      </c>
      <c r="L31" s="176"/>
      <c r="M31" s="11"/>
      <c r="N31" s="5">
        <v>40000000</v>
      </c>
    </row>
    <row r="32" spans="1:13" ht="12.75">
      <c r="A32" s="202"/>
      <c r="B32" s="202"/>
      <c r="C32" s="202"/>
      <c r="D32" s="202"/>
      <c r="E32" s="204"/>
      <c r="F32" s="9" t="s">
        <v>145</v>
      </c>
      <c r="G32" s="9"/>
      <c r="H32" s="9"/>
      <c r="I32" s="9">
        <v>15000000</v>
      </c>
      <c r="J32" s="9"/>
      <c r="K32" s="40">
        <v>15000000</v>
      </c>
      <c r="L32" s="176"/>
      <c r="M32" s="11"/>
    </row>
    <row r="33" spans="1:13" ht="12.75">
      <c r="A33" s="202"/>
      <c r="B33" s="202"/>
      <c r="C33" s="202"/>
      <c r="D33" s="202"/>
      <c r="E33" s="204"/>
      <c r="F33" s="9" t="s">
        <v>146</v>
      </c>
      <c r="H33" s="9"/>
      <c r="I33" s="9">
        <v>30000000</v>
      </c>
      <c r="J33" s="9"/>
      <c r="K33" s="40">
        <v>30000000</v>
      </c>
      <c r="L33" s="176"/>
      <c r="M33" s="11"/>
    </row>
    <row r="34" spans="1:14" ht="12.75">
      <c r="A34" s="202"/>
      <c r="B34" s="202"/>
      <c r="C34" s="202"/>
      <c r="D34" s="202"/>
      <c r="E34" s="204"/>
      <c r="F34" s="9" t="s">
        <v>147</v>
      </c>
      <c r="G34" s="9"/>
      <c r="H34" s="14">
        <v>163806421</v>
      </c>
      <c r="I34" s="9"/>
      <c r="J34" s="14">
        <v>136193579</v>
      </c>
      <c r="K34" s="40">
        <v>300000000</v>
      </c>
      <c r="L34" s="176"/>
      <c r="M34" s="11"/>
      <c r="N34" s="11"/>
    </row>
    <row r="35" spans="1:13" ht="25.5">
      <c r="A35" s="202"/>
      <c r="B35" s="202"/>
      <c r="C35" s="202"/>
      <c r="D35" s="202"/>
      <c r="E35" s="204"/>
      <c r="F35" s="9" t="s">
        <v>148</v>
      </c>
      <c r="G35" s="9"/>
      <c r="H35" s="9"/>
      <c r="I35" s="14">
        <v>18219843</v>
      </c>
      <c r="J35" s="9"/>
      <c r="K35" s="18">
        <v>18219843</v>
      </c>
      <c r="L35" s="176"/>
      <c r="M35" s="11"/>
    </row>
    <row r="36" spans="1:13" ht="12.75">
      <c r="A36" s="33"/>
      <c r="B36" s="198"/>
      <c r="C36" s="199"/>
      <c r="D36" s="200"/>
      <c r="E36" s="41"/>
      <c r="F36" s="42"/>
      <c r="G36" s="43">
        <f>SUM(G26:G35)</f>
        <v>248000553</v>
      </c>
      <c r="H36" s="43">
        <f>SUM(H26:H35)</f>
        <v>163806421</v>
      </c>
      <c r="I36" s="43">
        <f>SUM(I26:I35)</f>
        <v>73219843</v>
      </c>
      <c r="J36" s="43">
        <f>SUM(J26:J35)</f>
        <v>201603908</v>
      </c>
      <c r="K36" s="44">
        <f>SUM(K26:K35)</f>
        <v>686630725</v>
      </c>
      <c r="L36" s="45">
        <f>686630725-K36</f>
        <v>0</v>
      </c>
      <c r="M36" s="11">
        <f t="shared" si="0"/>
        <v>0</v>
      </c>
    </row>
    <row r="37" spans="7:13" ht="12.75">
      <c r="G37" s="11"/>
      <c r="H37" s="11"/>
      <c r="I37" s="11"/>
      <c r="J37" s="11"/>
      <c r="K37" s="11"/>
      <c r="M37" s="11">
        <f t="shared" si="0"/>
        <v>0</v>
      </c>
    </row>
    <row r="38" ht="12.75">
      <c r="M38" s="11">
        <f t="shared" si="0"/>
        <v>0</v>
      </c>
    </row>
    <row r="39" spans="1:13" ht="51">
      <c r="A39" s="3" t="s">
        <v>110</v>
      </c>
      <c r="B39" s="3" t="s">
        <v>111</v>
      </c>
      <c r="C39" s="3" t="s">
        <v>112</v>
      </c>
      <c r="D39" s="3" t="s">
        <v>113</v>
      </c>
      <c r="E39" s="3" t="s">
        <v>114</v>
      </c>
      <c r="F39" s="2" t="s">
        <v>115</v>
      </c>
      <c r="G39" s="2"/>
      <c r="H39" s="2"/>
      <c r="I39" s="2"/>
      <c r="J39" s="2"/>
      <c r="K39" s="2" t="s">
        <v>116</v>
      </c>
      <c r="L39" s="4" t="s">
        <v>117</v>
      </c>
      <c r="M39" s="11" t="e">
        <f t="shared" si="0"/>
        <v>#VALUE!</v>
      </c>
    </row>
    <row r="40" spans="1:13" ht="12.75">
      <c r="A40" s="7"/>
      <c r="B40" s="7"/>
      <c r="C40" s="7"/>
      <c r="D40" s="7"/>
      <c r="E40" s="7"/>
      <c r="F40" s="7" t="s">
        <v>149</v>
      </c>
      <c r="G40" s="46">
        <v>100000000</v>
      </c>
      <c r="H40" s="46">
        <v>2608000</v>
      </c>
      <c r="I40" s="46"/>
      <c r="J40" s="46"/>
      <c r="K40" s="47">
        <v>102608000</v>
      </c>
      <c r="L40" s="7"/>
      <c r="M40" s="11">
        <f t="shared" si="0"/>
        <v>0</v>
      </c>
    </row>
    <row r="41" spans="1:14" ht="38.25">
      <c r="A41" s="173" t="s">
        <v>118</v>
      </c>
      <c r="B41" s="173" t="s">
        <v>150</v>
      </c>
      <c r="C41" s="173" t="s">
        <v>151</v>
      </c>
      <c r="D41" s="173" t="s">
        <v>152</v>
      </c>
      <c r="E41" s="173" t="s">
        <v>153</v>
      </c>
      <c r="F41" s="48" t="s">
        <v>154</v>
      </c>
      <c r="G41" s="49"/>
      <c r="H41" s="50">
        <v>130375474</v>
      </c>
      <c r="I41" s="49"/>
      <c r="J41" s="49"/>
      <c r="K41" s="51">
        <v>130375474</v>
      </c>
      <c r="L41" s="175"/>
      <c r="M41" s="11"/>
      <c r="N41" s="5">
        <v>130375474</v>
      </c>
    </row>
    <row r="42" spans="1:15" ht="28.5" customHeight="1">
      <c r="A42" s="173"/>
      <c r="B42" s="173"/>
      <c r="C42" s="173"/>
      <c r="D42" s="173"/>
      <c r="E42" s="173"/>
      <c r="F42" s="48" t="s">
        <v>155</v>
      </c>
      <c r="G42" s="49"/>
      <c r="H42" s="50">
        <v>50000000</v>
      </c>
      <c r="I42" s="49"/>
      <c r="J42" s="49"/>
      <c r="K42" s="51">
        <v>50000000</v>
      </c>
      <c r="L42" s="176"/>
      <c r="M42" s="11">
        <f t="shared" si="0"/>
        <v>0</v>
      </c>
      <c r="N42" s="52"/>
      <c r="O42" s="52">
        <v>342983474</v>
      </c>
    </row>
    <row r="43" spans="1:15" ht="28.5" customHeight="1">
      <c r="A43" s="173"/>
      <c r="B43" s="173"/>
      <c r="C43" s="173"/>
      <c r="D43" s="173"/>
      <c r="E43" s="173"/>
      <c r="F43" s="48" t="s">
        <v>156</v>
      </c>
      <c r="G43" s="49"/>
      <c r="H43" s="49">
        <v>60000000</v>
      </c>
      <c r="I43" s="49"/>
      <c r="J43" s="49"/>
      <c r="K43" s="51">
        <v>60000000</v>
      </c>
      <c r="L43" s="177"/>
      <c r="M43" s="11">
        <f t="shared" si="0"/>
        <v>0</v>
      </c>
      <c r="N43" s="52"/>
      <c r="O43" s="52"/>
    </row>
    <row r="44" spans="1:13" ht="15.75" customHeight="1">
      <c r="A44" s="173"/>
      <c r="B44" s="173"/>
      <c r="C44" s="173"/>
      <c r="D44" s="173"/>
      <c r="E44" s="173"/>
      <c r="G44" s="53">
        <f>SUM(G40:G43)</f>
        <v>100000000</v>
      </c>
      <c r="H44" s="53">
        <f>SUM(H40:H43)</f>
        <v>242983474</v>
      </c>
      <c r="I44" s="15"/>
      <c r="J44" s="15"/>
      <c r="K44" s="54">
        <f>SUM(K40:K43)</f>
        <v>342983474</v>
      </c>
      <c r="L44" s="55">
        <f>342983474-K44</f>
        <v>0</v>
      </c>
      <c r="M44" s="11">
        <f t="shared" si="0"/>
        <v>0</v>
      </c>
    </row>
    <row r="45" spans="1:13" ht="54.75" customHeight="1">
      <c r="A45" s="173"/>
      <c r="B45" s="191" t="s">
        <v>157</v>
      </c>
      <c r="C45" s="192" t="s">
        <v>158</v>
      </c>
      <c r="D45" s="173" t="s">
        <v>159</v>
      </c>
      <c r="E45" s="173" t="s">
        <v>157</v>
      </c>
      <c r="F45" s="20" t="s">
        <v>160</v>
      </c>
      <c r="G45" s="23">
        <v>80000000</v>
      </c>
      <c r="H45" s="20"/>
      <c r="I45" s="20"/>
      <c r="J45" s="20"/>
      <c r="K45" s="51">
        <v>80000000</v>
      </c>
      <c r="L45" s="193">
        <f>+SUM(K45:K47)</f>
        <v>224420221</v>
      </c>
      <c r="M45" s="11">
        <f t="shared" si="0"/>
        <v>0</v>
      </c>
    </row>
    <row r="46" spans="1:13" ht="28.5" customHeight="1">
      <c r="A46" s="173"/>
      <c r="B46" s="191"/>
      <c r="C46" s="192"/>
      <c r="D46" s="173"/>
      <c r="E46" s="173"/>
      <c r="F46" s="9" t="s">
        <v>161</v>
      </c>
      <c r="G46" s="9">
        <v>20000000</v>
      </c>
      <c r="H46" s="9">
        <v>40000000</v>
      </c>
      <c r="I46" s="9"/>
      <c r="J46" s="9"/>
      <c r="K46" s="51">
        <v>60000000</v>
      </c>
      <c r="L46" s="193"/>
      <c r="M46" s="11">
        <f t="shared" si="0"/>
        <v>0</v>
      </c>
    </row>
    <row r="47" spans="1:15" ht="28.5" customHeight="1">
      <c r="A47" s="173"/>
      <c r="B47" s="191"/>
      <c r="C47" s="192"/>
      <c r="D47" s="173"/>
      <c r="E47" s="173"/>
      <c r="F47" s="9" t="s">
        <v>162</v>
      </c>
      <c r="G47" s="9"/>
      <c r="H47" s="9">
        <v>84420221</v>
      </c>
      <c r="I47" s="9"/>
      <c r="J47" s="9"/>
      <c r="K47" s="51">
        <v>84420221</v>
      </c>
      <c r="L47" s="193"/>
      <c r="M47" s="11">
        <f t="shared" si="0"/>
        <v>0</v>
      </c>
      <c r="N47" s="52"/>
      <c r="O47" s="52">
        <v>224420221</v>
      </c>
    </row>
    <row r="48" spans="1:13" ht="28.5" customHeight="1">
      <c r="A48" s="56"/>
      <c r="B48" s="186"/>
      <c r="C48" s="187"/>
      <c r="D48" s="188"/>
      <c r="E48" s="34"/>
      <c r="F48" s="42"/>
      <c r="G48" s="57">
        <f>SUM(G45:G47)</f>
        <v>100000000</v>
      </c>
      <c r="H48" s="58">
        <f>SUM(H45:H47)</f>
        <v>124420221</v>
      </c>
      <c r="I48" s="59"/>
      <c r="J48" s="59"/>
      <c r="K48" s="60">
        <f>SUM(K45:K47)</f>
        <v>224420221</v>
      </c>
      <c r="L48" s="61">
        <f>224420221-K48</f>
        <v>0</v>
      </c>
      <c r="M48" s="11">
        <f t="shared" si="0"/>
        <v>0</v>
      </c>
    </row>
    <row r="49" ht="12.75">
      <c r="M49" s="11">
        <f t="shared" si="0"/>
        <v>0</v>
      </c>
    </row>
    <row r="50" ht="12.75">
      <c r="M50" s="11">
        <f t="shared" si="0"/>
        <v>0</v>
      </c>
    </row>
    <row r="51" spans="1:13" ht="51">
      <c r="A51" s="3" t="s">
        <v>110</v>
      </c>
      <c r="B51" s="3" t="s">
        <v>111</v>
      </c>
      <c r="C51" s="3" t="s">
        <v>112</v>
      </c>
      <c r="D51" s="3" t="s">
        <v>113</v>
      </c>
      <c r="E51" s="3" t="s">
        <v>114</v>
      </c>
      <c r="F51" s="3" t="s">
        <v>115</v>
      </c>
      <c r="G51" s="3"/>
      <c r="H51" s="3"/>
      <c r="I51" s="3"/>
      <c r="J51" s="3"/>
      <c r="K51" s="3" t="s">
        <v>116</v>
      </c>
      <c r="L51" s="4" t="s">
        <v>117</v>
      </c>
      <c r="M51" s="11" t="e">
        <f t="shared" si="0"/>
        <v>#VALUE!</v>
      </c>
    </row>
    <row r="52" spans="1:13" ht="63.75">
      <c r="A52" s="210" t="s">
        <v>163</v>
      </c>
      <c r="B52" s="173" t="s">
        <v>164</v>
      </c>
      <c r="C52" s="173" t="s">
        <v>165</v>
      </c>
      <c r="D52" s="173" t="s">
        <v>166</v>
      </c>
      <c r="E52" s="173" t="s">
        <v>164</v>
      </c>
      <c r="F52" s="62" t="s">
        <v>167</v>
      </c>
      <c r="G52" s="23">
        <v>670000000</v>
      </c>
      <c r="H52" s="23"/>
      <c r="I52" s="23"/>
      <c r="J52" s="23"/>
      <c r="K52" s="63">
        <v>670000000</v>
      </c>
      <c r="L52" s="175"/>
      <c r="M52" s="11">
        <f t="shared" si="0"/>
        <v>0</v>
      </c>
    </row>
    <row r="53" spans="1:13" ht="12.75">
      <c r="A53" s="172"/>
      <c r="B53" s="173"/>
      <c r="C53" s="173"/>
      <c r="D53" s="173"/>
      <c r="E53" s="173"/>
      <c r="F53" s="62" t="s">
        <v>168</v>
      </c>
      <c r="G53" s="23">
        <v>330000000</v>
      </c>
      <c r="H53" s="23">
        <v>163806421</v>
      </c>
      <c r="I53" s="23"/>
      <c r="J53" s="23"/>
      <c r="K53" s="63">
        <f>SUM(G53:J53)</f>
        <v>493806421</v>
      </c>
      <c r="L53" s="176"/>
      <c r="M53" s="11">
        <f t="shared" si="0"/>
        <v>0</v>
      </c>
    </row>
    <row r="54" spans="1:14" ht="12.75">
      <c r="A54" s="172"/>
      <c r="B54" s="173"/>
      <c r="C54" s="173"/>
      <c r="D54" s="173"/>
      <c r="E54" s="173"/>
      <c r="F54" s="62"/>
      <c r="G54" s="23"/>
      <c r="H54" s="23"/>
      <c r="I54" s="23"/>
      <c r="J54" s="23"/>
      <c r="K54" s="63"/>
      <c r="L54" s="176"/>
      <c r="M54" s="11">
        <f t="shared" si="0"/>
        <v>0</v>
      </c>
      <c r="N54" s="64"/>
    </row>
    <row r="55" spans="1:14" ht="25.5">
      <c r="A55" s="172"/>
      <c r="B55" s="173"/>
      <c r="C55" s="173"/>
      <c r="D55" s="173"/>
      <c r="E55" s="173"/>
      <c r="F55" s="62" t="s">
        <v>169</v>
      </c>
      <c r="G55" s="23"/>
      <c r="H55" s="23"/>
      <c r="I55" s="23">
        <v>138244690</v>
      </c>
      <c r="J55" s="23"/>
      <c r="K55" s="63">
        <v>132051111</v>
      </c>
      <c r="L55" s="177"/>
      <c r="M55" s="11">
        <f t="shared" si="0"/>
        <v>6193579</v>
      </c>
      <c r="N55" s="64"/>
    </row>
    <row r="56" spans="1:14" ht="12.75">
      <c r="A56" s="172"/>
      <c r="B56" s="173"/>
      <c r="C56" s="173"/>
      <c r="D56" s="173"/>
      <c r="E56" s="173"/>
      <c r="G56" s="65">
        <f>SUM(G52:G55)</f>
        <v>1000000000</v>
      </c>
      <c r="H56" s="65">
        <f>SUM(H52:H55)</f>
        <v>163806421</v>
      </c>
      <c r="I56" s="65">
        <f>SUM(I55)</f>
        <v>138244690</v>
      </c>
      <c r="J56" s="66"/>
      <c r="K56" s="67"/>
      <c r="L56" s="55">
        <f>1302051111-K56</f>
        <v>1302051111</v>
      </c>
      <c r="M56" s="11">
        <f t="shared" si="0"/>
        <v>1302051111</v>
      </c>
      <c r="N56" s="52"/>
    </row>
    <row r="57" spans="1:13" ht="12.75">
      <c r="A57" s="172"/>
      <c r="B57" s="174" t="s">
        <v>170</v>
      </c>
      <c r="C57" s="68"/>
      <c r="D57" s="68"/>
      <c r="E57" s="68"/>
      <c r="F57" s="68" t="s">
        <v>171</v>
      </c>
      <c r="G57" s="68"/>
      <c r="H57" s="68"/>
      <c r="I57" s="68"/>
      <c r="J57" s="69">
        <v>300000000</v>
      </c>
      <c r="K57" s="70">
        <v>300000000</v>
      </c>
      <c r="L57" s="167">
        <f>K57+K59</f>
        <v>350000000</v>
      </c>
      <c r="M57" s="11">
        <f t="shared" si="0"/>
        <v>0</v>
      </c>
    </row>
    <row r="58" spans="1:13" ht="12.75">
      <c r="A58" s="172"/>
      <c r="B58" s="174"/>
      <c r="C58" s="68"/>
      <c r="D58" s="68"/>
      <c r="E58" s="68"/>
      <c r="F58" s="68" t="s">
        <v>172</v>
      </c>
      <c r="G58" s="68"/>
      <c r="H58" s="68"/>
      <c r="I58" s="68"/>
      <c r="J58" s="68">
        <v>300000000</v>
      </c>
      <c r="K58" s="70">
        <v>300000000</v>
      </c>
      <c r="L58" s="168"/>
      <c r="M58" s="11">
        <f t="shared" si="0"/>
        <v>0</v>
      </c>
    </row>
    <row r="59" spans="1:13" ht="12.75">
      <c r="A59" s="172"/>
      <c r="B59" s="174"/>
      <c r="C59" s="68"/>
      <c r="D59" s="68"/>
      <c r="E59" s="68"/>
      <c r="F59" s="68" t="s">
        <v>173</v>
      </c>
      <c r="G59" s="68"/>
      <c r="H59" s="68"/>
      <c r="I59" s="68"/>
      <c r="J59" s="68">
        <v>50000000</v>
      </c>
      <c r="K59" s="66">
        <v>50000000</v>
      </c>
      <c r="L59" s="169"/>
      <c r="M59" s="11">
        <f t="shared" si="0"/>
        <v>0</v>
      </c>
    </row>
    <row r="60" spans="10:13" ht="12.75">
      <c r="J60" s="71">
        <f>SUM(J57:J59)</f>
        <v>650000000</v>
      </c>
      <c r="K60" s="53">
        <f>SUM(K57:K59)</f>
        <v>650000000</v>
      </c>
      <c r="L60" s="53">
        <f>650000000-K60</f>
        <v>0</v>
      </c>
      <c r="M60" s="11">
        <f t="shared" si="0"/>
        <v>0</v>
      </c>
    </row>
    <row r="61" spans="1:13" ht="51">
      <c r="A61" s="3" t="s">
        <v>110</v>
      </c>
      <c r="B61" s="3" t="s">
        <v>111</v>
      </c>
      <c r="C61" s="3" t="s">
        <v>112</v>
      </c>
      <c r="D61" s="3" t="s">
        <v>113</v>
      </c>
      <c r="E61" s="3" t="s">
        <v>114</v>
      </c>
      <c r="F61" s="3" t="s">
        <v>115</v>
      </c>
      <c r="G61" s="3"/>
      <c r="H61" s="3"/>
      <c r="I61" s="3"/>
      <c r="J61" s="3"/>
      <c r="K61" s="3" t="s">
        <v>116</v>
      </c>
      <c r="L61" s="4" t="s">
        <v>117</v>
      </c>
      <c r="M61" s="11" t="e">
        <f t="shared" si="0"/>
        <v>#VALUE!</v>
      </c>
    </row>
    <row r="62" spans="1:13" ht="26.25">
      <c r="A62" s="170" t="s">
        <v>163</v>
      </c>
      <c r="B62" s="173" t="s">
        <v>174</v>
      </c>
      <c r="C62" s="173" t="s">
        <v>175</v>
      </c>
      <c r="D62" s="173" t="s">
        <v>176</v>
      </c>
      <c r="E62" s="173" t="s">
        <v>174</v>
      </c>
      <c r="F62" s="20" t="s">
        <v>177</v>
      </c>
      <c r="G62" s="20"/>
      <c r="H62" s="72">
        <v>100000000</v>
      </c>
      <c r="I62" s="20"/>
      <c r="J62" s="20"/>
      <c r="K62" s="51">
        <v>100000000</v>
      </c>
      <c r="L62" s="175"/>
      <c r="M62" s="11">
        <f t="shared" si="0"/>
        <v>0</v>
      </c>
    </row>
    <row r="63" spans="1:13" ht="12.75">
      <c r="A63" s="171"/>
      <c r="B63" s="173"/>
      <c r="C63" s="173"/>
      <c r="D63" s="173"/>
      <c r="E63" s="173"/>
      <c r="F63" s="20"/>
      <c r="G63" s="20"/>
      <c r="H63" s="72"/>
      <c r="I63" s="20"/>
      <c r="J63" s="20"/>
      <c r="K63" s="51"/>
      <c r="L63" s="176"/>
      <c r="M63" s="11">
        <f t="shared" si="0"/>
        <v>0</v>
      </c>
    </row>
    <row r="64" spans="1:14" ht="26.25">
      <c r="A64" s="171"/>
      <c r="B64" s="173"/>
      <c r="C64" s="173"/>
      <c r="D64" s="173"/>
      <c r="E64" s="173"/>
      <c r="F64" s="20" t="s">
        <v>178</v>
      </c>
      <c r="G64" s="20"/>
      <c r="H64" s="73">
        <v>100000000</v>
      </c>
      <c r="I64" s="74" t="s">
        <v>212</v>
      </c>
      <c r="J64" s="20"/>
      <c r="K64" s="51">
        <v>100000000</v>
      </c>
      <c r="L64" s="176"/>
      <c r="M64" s="11" t="e">
        <f t="shared" si="0"/>
        <v>#VALUE!</v>
      </c>
      <c r="N64" s="15">
        <v>100000000</v>
      </c>
    </row>
    <row r="65" spans="1:13" ht="26.25">
      <c r="A65" s="171"/>
      <c r="B65" s="173"/>
      <c r="C65" s="173"/>
      <c r="D65" s="173"/>
      <c r="E65" s="173"/>
      <c r="F65" s="20" t="s">
        <v>179</v>
      </c>
      <c r="G65" s="75">
        <v>30000000</v>
      </c>
      <c r="H65" s="72">
        <v>17368452</v>
      </c>
      <c r="I65" s="20"/>
      <c r="J65" s="20"/>
      <c r="K65" s="51">
        <v>47368452</v>
      </c>
      <c r="L65" s="177"/>
      <c r="M65" s="11">
        <f t="shared" si="0"/>
        <v>0</v>
      </c>
    </row>
    <row r="66" spans="1:13" ht="12.75">
      <c r="A66" s="171"/>
      <c r="B66" s="173"/>
      <c r="C66" s="173"/>
      <c r="D66" s="173"/>
      <c r="E66" s="173"/>
      <c r="F66" s="20"/>
      <c r="G66" s="76">
        <f>SUM(G65)</f>
        <v>30000000</v>
      </c>
      <c r="H66" s="77">
        <f>SUM(H62:H65)</f>
        <v>217368452</v>
      </c>
      <c r="I66" s="20"/>
      <c r="J66" s="20"/>
      <c r="K66" s="13">
        <f>SUM(K62:K65)</f>
        <v>247368452</v>
      </c>
      <c r="L66" s="55">
        <f>247368452-K66</f>
        <v>0</v>
      </c>
      <c r="M66" s="11">
        <f t="shared" si="0"/>
        <v>0</v>
      </c>
    </row>
    <row r="67" spans="1:14" ht="79.5">
      <c r="A67" s="171"/>
      <c r="B67" s="173" t="s">
        <v>180</v>
      </c>
      <c r="C67" s="173" t="s">
        <v>181</v>
      </c>
      <c r="D67" s="173" t="s">
        <v>182</v>
      </c>
      <c r="E67" s="173" t="s">
        <v>183</v>
      </c>
      <c r="F67" s="20" t="s">
        <v>184</v>
      </c>
      <c r="G67" s="23">
        <v>90000000</v>
      </c>
      <c r="H67" s="23"/>
      <c r="I67" s="23"/>
      <c r="J67" s="23"/>
      <c r="K67" s="78">
        <v>90000000</v>
      </c>
      <c r="L67" s="175"/>
      <c r="M67" s="11">
        <f t="shared" si="0"/>
        <v>0</v>
      </c>
      <c r="N67" s="71"/>
    </row>
    <row r="68" spans="1:14" ht="39">
      <c r="A68" s="171"/>
      <c r="B68" s="173"/>
      <c r="C68" s="173"/>
      <c r="D68" s="173"/>
      <c r="E68" s="173"/>
      <c r="F68" s="20" t="s">
        <v>185</v>
      </c>
      <c r="G68" s="23"/>
      <c r="H68" s="23">
        <v>163806421</v>
      </c>
      <c r="I68" s="23">
        <v>56193579</v>
      </c>
      <c r="J68" s="23"/>
      <c r="K68" s="51">
        <v>220000000</v>
      </c>
      <c r="L68" s="176"/>
      <c r="M68" s="11">
        <f t="shared" si="0"/>
        <v>0</v>
      </c>
      <c r="N68" s="71"/>
    </row>
    <row r="69" spans="1:14" ht="13.5">
      <c r="A69" s="171"/>
      <c r="B69" s="173"/>
      <c r="C69" s="173"/>
      <c r="D69" s="173"/>
      <c r="E69" s="173"/>
      <c r="F69" s="20" t="s">
        <v>186</v>
      </c>
      <c r="G69" s="23">
        <v>10000000</v>
      </c>
      <c r="H69" s="23"/>
      <c r="I69" s="23">
        <v>68226642</v>
      </c>
      <c r="J69" s="23"/>
      <c r="K69" s="78">
        <v>78226642</v>
      </c>
      <c r="L69" s="177"/>
      <c r="M69" s="11">
        <f aca="true" t="shared" si="1" ref="M69:M94">G69+H69+I69+J69-K69</f>
        <v>0</v>
      </c>
      <c r="N69" s="71"/>
    </row>
    <row r="70" spans="1:14" ht="12.75">
      <c r="A70" s="171"/>
      <c r="B70" s="173"/>
      <c r="C70" s="173"/>
      <c r="D70" s="173"/>
      <c r="E70" s="173"/>
      <c r="F70" s="20"/>
      <c r="G70" s="79">
        <f>SUM(G67:G69)</f>
        <v>100000000</v>
      </c>
      <c r="H70" s="79">
        <f>SUM(H67:H69)</f>
        <v>163806421</v>
      </c>
      <c r="I70" s="80">
        <f>SUM(I67:I69)</f>
        <v>124420221</v>
      </c>
      <c r="J70" s="81"/>
      <c r="K70" s="51">
        <f>SUM(K67:K69)</f>
        <v>388226642</v>
      </c>
      <c r="L70" s="55">
        <f>388226642-K70</f>
        <v>0</v>
      </c>
      <c r="M70" s="11">
        <f t="shared" si="1"/>
        <v>0</v>
      </c>
      <c r="N70" s="52"/>
    </row>
    <row r="71" spans="1:13" ht="12.75">
      <c r="A71" s="172"/>
      <c r="B71" s="178" t="s">
        <v>187</v>
      </c>
      <c r="C71" s="68"/>
      <c r="D71" s="68"/>
      <c r="E71" s="68"/>
      <c r="F71" s="82" t="s">
        <v>188</v>
      </c>
      <c r="G71" s="82"/>
      <c r="H71" s="82"/>
      <c r="I71" s="83">
        <v>40000000</v>
      </c>
      <c r="J71" s="83"/>
      <c r="K71" s="84">
        <v>40000000</v>
      </c>
      <c r="L71" s="179"/>
      <c r="M71" s="11">
        <f t="shared" si="1"/>
        <v>0</v>
      </c>
    </row>
    <row r="72" spans="2:13" ht="27">
      <c r="B72" s="178"/>
      <c r="C72" s="68"/>
      <c r="D72" s="68"/>
      <c r="E72" s="68"/>
      <c r="F72" s="85" t="s">
        <v>189</v>
      </c>
      <c r="G72" s="85"/>
      <c r="H72" s="85"/>
      <c r="I72" s="86">
        <v>80000000</v>
      </c>
      <c r="J72" s="86"/>
      <c r="K72" s="84">
        <v>80000000</v>
      </c>
      <c r="L72" s="180"/>
      <c r="M72" s="11">
        <f t="shared" si="1"/>
        <v>0</v>
      </c>
    </row>
    <row r="73" spans="6:13" ht="12.75">
      <c r="F73" s="5" t="s">
        <v>190</v>
      </c>
      <c r="H73" s="5">
        <v>84629365</v>
      </c>
      <c r="I73" s="15">
        <v>15370635</v>
      </c>
      <c r="J73" s="15"/>
      <c r="K73" s="5">
        <v>100000000</v>
      </c>
      <c r="M73" s="11">
        <f t="shared" si="1"/>
        <v>0</v>
      </c>
    </row>
    <row r="74" spans="6:13" ht="12.75">
      <c r="F74" s="68"/>
      <c r="G74" s="65"/>
      <c r="H74" s="65">
        <f>SUM(H71:H73)</f>
        <v>84629365</v>
      </c>
      <c r="I74" s="65">
        <f>SUM(I71:I73)</f>
        <v>135370635</v>
      </c>
      <c r="J74" s="65"/>
      <c r="K74" s="87">
        <f>SUM(K71:K73)</f>
        <v>220000000</v>
      </c>
      <c r="L74" s="53">
        <f>220000000-K74</f>
        <v>0</v>
      </c>
      <c r="M74" s="11">
        <f t="shared" si="1"/>
        <v>0</v>
      </c>
    </row>
    <row r="75" spans="11:13" ht="12.75">
      <c r="K75" s="88"/>
      <c r="L75" s="53"/>
      <c r="M75" s="11">
        <f t="shared" si="1"/>
        <v>0</v>
      </c>
    </row>
    <row r="76" spans="5:13" ht="41.25">
      <c r="E76" s="181" t="s">
        <v>191</v>
      </c>
      <c r="F76" s="85" t="s">
        <v>192</v>
      </c>
      <c r="G76" s="85"/>
      <c r="H76" s="86">
        <v>30000000</v>
      </c>
      <c r="I76" s="89"/>
      <c r="J76" s="85"/>
      <c r="K76" s="90">
        <v>30000000</v>
      </c>
      <c r="L76" s="90"/>
      <c r="M76" s="11">
        <f t="shared" si="1"/>
        <v>0</v>
      </c>
    </row>
    <row r="77" spans="5:13" ht="27">
      <c r="E77" s="182"/>
      <c r="F77" s="85" t="s">
        <v>193</v>
      </c>
      <c r="G77" s="85"/>
      <c r="H77" s="86">
        <v>40000000</v>
      </c>
      <c r="I77" s="85"/>
      <c r="J77" s="85"/>
      <c r="K77" s="90">
        <v>40000000</v>
      </c>
      <c r="L77" s="90"/>
      <c r="M77" s="11">
        <f t="shared" si="1"/>
        <v>0</v>
      </c>
    </row>
    <row r="78" spans="5:14" ht="27">
      <c r="E78" s="182"/>
      <c r="F78" s="85" t="s">
        <v>194</v>
      </c>
      <c r="G78" s="85"/>
      <c r="H78" s="86">
        <v>110000000</v>
      </c>
      <c r="I78" s="85"/>
      <c r="J78" s="85"/>
      <c r="K78" s="90">
        <v>110000000</v>
      </c>
      <c r="L78" s="90"/>
      <c r="M78" s="11">
        <f t="shared" si="1"/>
        <v>0</v>
      </c>
      <c r="N78" s="15">
        <v>110000000</v>
      </c>
    </row>
    <row r="79" spans="8:13" ht="12.75">
      <c r="H79" s="53">
        <f>SUM(H76:H78)</f>
        <v>180000000</v>
      </c>
      <c r="K79" s="88">
        <f>SUM(K76:K78)</f>
        <v>180000000</v>
      </c>
      <c r="L79" s="88">
        <f>180000000-K79</f>
        <v>0</v>
      </c>
      <c r="M79" s="11">
        <f t="shared" si="1"/>
        <v>0</v>
      </c>
    </row>
    <row r="80" spans="11:13" ht="12.75">
      <c r="K80" s="88"/>
      <c r="L80" s="88"/>
      <c r="M80" s="11">
        <f t="shared" si="1"/>
        <v>0</v>
      </c>
    </row>
    <row r="81" spans="11:13" ht="12.75">
      <c r="K81" s="88"/>
      <c r="L81" s="88"/>
      <c r="M81" s="11">
        <f t="shared" si="1"/>
        <v>0</v>
      </c>
    </row>
    <row r="82" spans="5:13" ht="14.25">
      <c r="E82" s="183" t="s">
        <v>195</v>
      </c>
      <c r="F82" s="85" t="s">
        <v>196</v>
      </c>
      <c r="G82" s="91"/>
      <c r="H82" s="89"/>
      <c r="I82" s="89">
        <v>50000000</v>
      </c>
      <c r="J82" s="89"/>
      <c r="K82" s="90">
        <v>50000000</v>
      </c>
      <c r="L82" s="87"/>
      <c r="M82" s="11">
        <f t="shared" si="1"/>
        <v>0</v>
      </c>
    </row>
    <row r="83" spans="5:13" ht="27">
      <c r="E83" s="184"/>
      <c r="F83" s="85" t="s">
        <v>197</v>
      </c>
      <c r="G83" s="89"/>
      <c r="H83" s="89"/>
      <c r="I83" s="89">
        <v>40000000</v>
      </c>
      <c r="J83" s="89"/>
      <c r="K83" s="90">
        <v>40000000</v>
      </c>
      <c r="L83" s="87"/>
      <c r="M83" s="11">
        <f t="shared" si="1"/>
        <v>0</v>
      </c>
    </row>
    <row r="84" spans="5:13" ht="41.25">
      <c r="E84" s="184"/>
      <c r="F84" s="85" t="s">
        <v>198</v>
      </c>
      <c r="G84" s="92">
        <v>100000000</v>
      </c>
      <c r="H84" s="89"/>
      <c r="I84" s="89"/>
      <c r="J84" s="89"/>
      <c r="K84" s="90">
        <v>100000000</v>
      </c>
      <c r="L84" s="87"/>
      <c r="M84" s="11">
        <f t="shared" si="1"/>
        <v>0</v>
      </c>
    </row>
    <row r="85" spans="5:14" ht="27">
      <c r="E85" s="184"/>
      <c r="F85" s="85" t="s">
        <v>199</v>
      </c>
      <c r="G85" s="89"/>
      <c r="H85" s="92">
        <v>163806421</v>
      </c>
      <c r="I85" s="92">
        <v>14420221</v>
      </c>
      <c r="J85" s="89"/>
      <c r="K85" s="90">
        <v>178226642</v>
      </c>
      <c r="L85" s="87"/>
      <c r="M85" s="11">
        <f t="shared" si="1"/>
        <v>0</v>
      </c>
      <c r="N85" s="15">
        <v>178226642</v>
      </c>
    </row>
    <row r="86" spans="5:13" ht="41.25">
      <c r="E86" s="184"/>
      <c r="F86" s="85" t="s">
        <v>200</v>
      </c>
      <c r="G86" s="89">
        <v>100000000</v>
      </c>
      <c r="H86" s="89"/>
      <c r="I86" s="89"/>
      <c r="J86" s="89"/>
      <c r="K86" s="90">
        <v>100000000</v>
      </c>
      <c r="L86" s="87"/>
      <c r="M86" s="11">
        <f t="shared" si="1"/>
        <v>0</v>
      </c>
    </row>
    <row r="87" spans="5:13" ht="13.5">
      <c r="E87" s="185"/>
      <c r="F87" s="93" t="s">
        <v>201</v>
      </c>
      <c r="G87" s="93"/>
      <c r="H87" s="93"/>
      <c r="I87" s="94">
        <v>20000000</v>
      </c>
      <c r="J87" s="93"/>
      <c r="K87" s="90">
        <v>20000000</v>
      </c>
      <c r="L87" s="87"/>
      <c r="M87" s="11">
        <f t="shared" si="1"/>
        <v>0</v>
      </c>
    </row>
    <row r="88" spans="7:13" ht="12.75">
      <c r="G88" s="38"/>
      <c r="H88" s="38"/>
      <c r="I88" s="38"/>
      <c r="J88" s="38">
        <f>SUM(G88:I88)</f>
        <v>0</v>
      </c>
      <c r="K88" s="88"/>
      <c r="L88" s="88"/>
      <c r="M88" s="11">
        <f t="shared" si="1"/>
        <v>0</v>
      </c>
    </row>
    <row r="89" spans="7:15" ht="17.25">
      <c r="G89" s="88">
        <f>SUM(G82:G88)</f>
        <v>200000000</v>
      </c>
      <c r="H89" s="88">
        <f>SUM(H82:H88)</f>
        <v>163806421</v>
      </c>
      <c r="I89" s="88">
        <f>SUM(I82:I88)</f>
        <v>124420221</v>
      </c>
      <c r="J89" s="88"/>
      <c r="K89" s="88">
        <f>SUM(K81:K88)</f>
        <v>488226642</v>
      </c>
      <c r="L89" s="88">
        <f>488226642-K89</f>
        <v>0</v>
      </c>
      <c r="M89" s="11">
        <f t="shared" si="1"/>
        <v>0</v>
      </c>
      <c r="N89" s="95">
        <f>SUM(N7:N88)</f>
        <v>571986116</v>
      </c>
      <c r="O89" s="5" t="s">
        <v>213</v>
      </c>
    </row>
    <row r="90" spans="11:13" ht="12.75">
      <c r="K90" s="88"/>
      <c r="L90" s="53"/>
      <c r="M90" s="11">
        <f t="shared" si="1"/>
        <v>0</v>
      </c>
    </row>
    <row r="91" ht="12.75">
      <c r="M91" s="11">
        <f t="shared" si="1"/>
        <v>0</v>
      </c>
    </row>
    <row r="92" spans="1:13" ht="39">
      <c r="A92" s="3" t="s">
        <v>110</v>
      </c>
      <c r="B92" s="3" t="s">
        <v>111</v>
      </c>
      <c r="C92" s="3" t="s">
        <v>112</v>
      </c>
      <c r="D92" s="3" t="s">
        <v>113</v>
      </c>
      <c r="E92" s="3" t="s">
        <v>114</v>
      </c>
      <c r="F92" s="3" t="s">
        <v>115</v>
      </c>
      <c r="G92" s="3"/>
      <c r="H92" s="3"/>
      <c r="I92" s="3"/>
      <c r="J92" s="3"/>
      <c r="K92" s="3" t="s">
        <v>116</v>
      </c>
      <c r="L92" s="4" t="s">
        <v>117</v>
      </c>
      <c r="M92" s="11" t="e">
        <f t="shared" si="1"/>
        <v>#VALUE!</v>
      </c>
    </row>
    <row r="93" spans="1:13" ht="36">
      <c r="A93" s="173" t="s">
        <v>163</v>
      </c>
      <c r="B93" s="173" t="s">
        <v>180</v>
      </c>
      <c r="C93" s="173"/>
      <c r="D93" s="189" t="s">
        <v>202</v>
      </c>
      <c r="E93" s="173" t="s">
        <v>203</v>
      </c>
      <c r="F93" s="96" t="s">
        <v>204</v>
      </c>
      <c r="G93" s="96"/>
      <c r="H93" s="96"/>
      <c r="I93" s="96"/>
      <c r="J93" s="96"/>
      <c r="K93" s="97">
        <v>700000000</v>
      </c>
      <c r="L93" s="19">
        <f>+K93</f>
        <v>700000000</v>
      </c>
      <c r="M93" s="11">
        <f t="shared" si="1"/>
        <v>-700000000</v>
      </c>
    </row>
    <row r="94" spans="1:13" ht="72">
      <c r="A94" s="173"/>
      <c r="B94" s="173"/>
      <c r="C94" s="173"/>
      <c r="D94" s="190"/>
      <c r="E94" s="173"/>
      <c r="F94" s="98" t="s">
        <v>205</v>
      </c>
      <c r="G94" s="98"/>
      <c r="H94" s="98"/>
      <c r="I94" s="98"/>
      <c r="J94" s="98"/>
      <c r="K94" s="99">
        <v>800000000</v>
      </c>
      <c r="L94" s="19">
        <f>+K94</f>
        <v>800000000</v>
      </c>
      <c r="M94" s="11">
        <f t="shared" si="1"/>
        <v>-800000000</v>
      </c>
    </row>
    <row r="100" spans="5:12" ht="12.75">
      <c r="E100" s="174" t="s">
        <v>206</v>
      </c>
      <c r="F100" s="68"/>
      <c r="G100" s="68"/>
      <c r="H100" s="68"/>
      <c r="I100" s="68"/>
      <c r="J100" s="68"/>
      <c r="K100" s="68"/>
      <c r="L100" s="68"/>
    </row>
    <row r="101" spans="5:12" ht="12.75">
      <c r="E101" s="174"/>
      <c r="F101" s="68"/>
      <c r="G101" s="68"/>
      <c r="H101" s="68"/>
      <c r="I101" s="68"/>
      <c r="J101" s="68"/>
      <c r="K101" s="68"/>
      <c r="L101" s="68"/>
    </row>
    <row r="102" spans="5:12" ht="12.75">
      <c r="E102" s="174"/>
      <c r="F102" s="68"/>
      <c r="G102" s="68"/>
      <c r="H102" s="68"/>
      <c r="I102" s="68"/>
      <c r="J102" s="68"/>
      <c r="K102" s="68"/>
      <c r="L102" s="68"/>
    </row>
    <row r="103" spans="5:12" ht="12.75">
      <c r="E103" s="174"/>
      <c r="F103" s="68"/>
      <c r="G103" s="68"/>
      <c r="H103" s="68"/>
      <c r="I103" s="68"/>
      <c r="J103" s="68"/>
      <c r="K103" s="68"/>
      <c r="L103" s="68"/>
    </row>
    <row r="104" spans="5:12" ht="12.75">
      <c r="E104" s="174"/>
      <c r="F104" s="68"/>
      <c r="G104" s="68"/>
      <c r="H104" s="68"/>
      <c r="I104" s="68"/>
      <c r="J104" s="68"/>
      <c r="K104" s="68"/>
      <c r="L104" s="68"/>
    </row>
    <row r="105" spans="5:12" ht="12.75">
      <c r="E105" s="174"/>
      <c r="F105" s="68"/>
      <c r="G105" s="68"/>
      <c r="H105" s="68"/>
      <c r="I105" s="68"/>
      <c r="J105" s="68"/>
      <c r="K105" s="68"/>
      <c r="L105" s="68"/>
    </row>
    <row r="106" ht="12.75">
      <c r="L106" s="100">
        <v>116600000</v>
      </c>
    </row>
  </sheetData>
  <sheetProtection/>
  <mergeCells count="58">
    <mergeCell ref="B36:D36"/>
    <mergeCell ref="A41:A47"/>
    <mergeCell ref="B41:B44"/>
    <mergeCell ref="C67:C70"/>
    <mergeCell ref="D67:D70"/>
    <mergeCell ref="E67:E70"/>
    <mergeCell ref="A52:A59"/>
    <mergeCell ref="B52:B56"/>
    <mergeCell ref="C52:C56"/>
    <mergeCell ref="D52:D56"/>
    <mergeCell ref="G1:J1"/>
    <mergeCell ref="A3:A19"/>
    <mergeCell ref="B3:B19"/>
    <mergeCell ref="C3:C19"/>
    <mergeCell ref="D3:D19"/>
    <mergeCell ref="E3:E7"/>
    <mergeCell ref="L3:L7"/>
    <mergeCell ref="E11:E19"/>
    <mergeCell ref="L11:L19"/>
    <mergeCell ref="B23:D23"/>
    <mergeCell ref="A26:A35"/>
    <mergeCell ref="B26:B35"/>
    <mergeCell ref="C26:C35"/>
    <mergeCell ref="D26:D35"/>
    <mergeCell ref="E26:E35"/>
    <mergeCell ref="L26:L35"/>
    <mergeCell ref="L41:L43"/>
    <mergeCell ref="B45:B47"/>
    <mergeCell ref="C45:C47"/>
    <mergeCell ref="D45:D47"/>
    <mergeCell ref="E45:E47"/>
    <mergeCell ref="L45:L47"/>
    <mergeCell ref="E93:E94"/>
    <mergeCell ref="L52:L55"/>
    <mergeCell ref="B57:B59"/>
    <mergeCell ref="E52:E56"/>
    <mergeCell ref="C41:C44"/>
    <mergeCell ref="D41:D44"/>
    <mergeCell ref="E41:E44"/>
    <mergeCell ref="C62:C66"/>
    <mergeCell ref="D62:D66"/>
    <mergeCell ref="E62:E66"/>
    <mergeCell ref="B67:B70"/>
    <mergeCell ref="B48:D48"/>
    <mergeCell ref="A93:A94"/>
    <mergeCell ref="B93:B94"/>
    <mergeCell ref="C93:C94"/>
    <mergeCell ref="D93:D94"/>
    <mergeCell ref="L57:L59"/>
    <mergeCell ref="A62:A71"/>
    <mergeCell ref="B62:B66"/>
    <mergeCell ref="E100:E105"/>
    <mergeCell ref="L67:L69"/>
    <mergeCell ref="B71:B72"/>
    <mergeCell ref="L71:L72"/>
    <mergeCell ref="E76:E78"/>
    <mergeCell ref="E82:E87"/>
    <mergeCell ref="L62:L65"/>
  </mergeCells>
  <printOptions/>
  <pageMargins left="0.75" right="0.75" top="1" bottom="1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Guillermo</cp:lastModifiedBy>
  <cp:lastPrinted>2018-01-31T16:03:02Z</cp:lastPrinted>
  <dcterms:created xsi:type="dcterms:W3CDTF">2012-12-10T15:58:41Z</dcterms:created>
  <dcterms:modified xsi:type="dcterms:W3CDTF">2018-01-31T21:38:11Z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