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20" windowHeight="11020" tabRatio="819"/>
  </bookViews>
  <sheets>
    <sheet name="DICIEMBRE 2019" sheetId="12" r:id="rId1"/>
  </sheet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I49" i="12" l="1"/>
  <c r="AI26" i="12"/>
  <c r="AI23" i="12"/>
  <c r="AI12" i="12"/>
  <c r="AI7" i="12"/>
  <c r="AI71" i="12"/>
  <c r="AI30" i="12" l="1"/>
  <c r="AI31" i="12"/>
  <c r="AI32" i="12"/>
  <c r="AI34" i="12"/>
  <c r="AI28" i="12" l="1"/>
  <c r="S68" i="12" l="1"/>
  <c r="S67" i="12"/>
  <c r="S65" i="12"/>
  <c r="S66" i="12"/>
  <c r="S63" i="12"/>
  <c r="S64" i="12"/>
  <c r="S62" i="12"/>
  <c r="S58" i="12"/>
  <c r="S59" i="12"/>
  <c r="S60" i="12"/>
  <c r="S61" i="12"/>
  <c r="S51" i="12"/>
  <c r="S52" i="12"/>
  <c r="S53" i="12"/>
  <c r="S54" i="12"/>
  <c r="S55" i="12"/>
  <c r="S56" i="12"/>
  <c r="S57" i="12"/>
  <c r="S50" i="12"/>
  <c r="S49" i="12"/>
  <c r="S48" i="12"/>
  <c r="S47" i="12"/>
  <c r="S44" i="12"/>
  <c r="S45" i="12"/>
  <c r="S46" i="12"/>
  <c r="S43" i="12"/>
  <c r="S42" i="12"/>
  <c r="S41" i="12"/>
  <c r="S40" i="12"/>
  <c r="S32" i="12"/>
  <c r="S33" i="12"/>
  <c r="S34" i="12"/>
  <c r="S35" i="12"/>
  <c r="S36" i="12"/>
  <c r="S37" i="12"/>
  <c r="S38" i="12"/>
  <c r="S31" i="12"/>
  <c r="S30" i="12"/>
  <c r="S29" i="12"/>
  <c r="S28" i="12"/>
  <c r="S25" i="12"/>
  <c r="S26" i="12"/>
  <c r="S27" i="12"/>
  <c r="S24" i="12"/>
  <c r="S23" i="12"/>
  <c r="S20" i="12"/>
  <c r="S21" i="12"/>
  <c r="S22" i="12"/>
  <c r="S16" i="12"/>
  <c r="S17" i="12"/>
  <c r="S18" i="12"/>
  <c r="S19" i="12"/>
  <c r="S15" i="12"/>
  <c r="S14" i="12"/>
  <c r="S12" i="12"/>
  <c r="S13" i="12"/>
  <c r="S11" i="12"/>
  <c r="S10" i="12"/>
  <c r="S4" i="12"/>
  <c r="S5" i="12"/>
  <c r="S6" i="12"/>
  <c r="S7" i="12"/>
  <c r="S8" i="12"/>
  <c r="S9" i="12"/>
  <c r="S3" i="12"/>
  <c r="AH64" i="12" l="1"/>
  <c r="AJ68" i="12" l="1"/>
  <c r="AJ67" i="12"/>
  <c r="AJ66" i="12"/>
  <c r="AJ65" i="12"/>
  <c r="AJ64" i="12"/>
  <c r="AJ63" i="12"/>
  <c r="AJ62" i="12"/>
  <c r="AJ61" i="12"/>
  <c r="AJ60" i="12"/>
  <c r="AJ59" i="12"/>
  <c r="AJ58" i="12"/>
  <c r="AJ57" i="12"/>
  <c r="AJ56" i="12"/>
  <c r="AJ55" i="12"/>
  <c r="AJ54" i="12"/>
  <c r="AJ53" i="12"/>
  <c r="AJ52" i="12"/>
  <c r="AJ51" i="12"/>
  <c r="AJ50" i="12"/>
  <c r="AJ49" i="12"/>
  <c r="AH48" i="12"/>
  <c r="AJ48" i="12" s="1"/>
  <c r="AH47" i="12"/>
  <c r="AH46" i="12"/>
  <c r="AJ46" i="12" s="1"/>
  <c r="AH45" i="12"/>
  <c r="AJ45" i="12" s="1"/>
  <c r="AH44" i="12"/>
  <c r="AJ44" i="12" s="1"/>
  <c r="AH43" i="12"/>
  <c r="AJ42" i="12"/>
  <c r="AJ41" i="12"/>
  <c r="AH40" i="12"/>
  <c r="AJ39" i="12"/>
  <c r="AJ38" i="12"/>
  <c r="AJ37" i="12"/>
  <c r="AJ36" i="12"/>
  <c r="AJ35" i="12"/>
  <c r="AH34" i="12"/>
  <c r="AJ33" i="12"/>
  <c r="AH32" i="12"/>
  <c r="AH31" i="12"/>
  <c r="AJ31" i="12" s="1"/>
  <c r="AH30" i="12"/>
  <c r="AJ30" i="12" s="1"/>
  <c r="AJ29" i="12"/>
  <c r="AH29" i="12"/>
  <c r="AH28" i="12"/>
  <c r="AJ28" i="12" s="1"/>
  <c r="AH27" i="12"/>
  <c r="AJ27" i="12" s="1"/>
  <c r="AH26" i="12"/>
  <c r="AJ26" i="12" s="1"/>
  <c r="AJ25" i="12"/>
  <c r="AJ24" i="12"/>
  <c r="AI22" i="12"/>
  <c r="AJ22" i="12" s="1"/>
  <c r="AH21" i="12"/>
  <c r="AJ21" i="12" s="1"/>
  <c r="AJ20" i="12"/>
  <c r="AJ19" i="12"/>
  <c r="AH18" i="12"/>
  <c r="AJ18" i="12" s="1"/>
  <c r="AI17" i="12"/>
  <c r="AH17" i="12"/>
  <c r="AJ16" i="12"/>
  <c r="AJ15" i="12"/>
  <c r="AI14" i="12"/>
  <c r="AJ14" i="12" s="1"/>
  <c r="AJ13" i="12"/>
  <c r="AJ12" i="12"/>
  <c r="AJ11" i="12"/>
  <c r="AI10" i="12"/>
  <c r="AJ10" i="12" s="1"/>
  <c r="AH9" i="12"/>
  <c r="AJ9" i="12" s="1"/>
  <c r="AI8" i="12"/>
  <c r="AH8" i="12"/>
  <c r="AH7" i="12"/>
  <c r="AJ6" i="12"/>
  <c r="AI5" i="12"/>
  <c r="AJ5" i="12" s="1"/>
  <c r="AJ4" i="12"/>
  <c r="AJ3" i="12"/>
  <c r="W35" i="12"/>
  <c r="W34" i="12"/>
  <c r="W30" i="12"/>
  <c r="X26" i="12"/>
  <c r="AJ7" i="12" l="1"/>
  <c r="AJ34" i="12"/>
  <c r="AJ43" i="12"/>
  <c r="AJ8" i="12"/>
  <c r="AJ17" i="12"/>
  <c r="AJ23" i="12"/>
  <c r="AJ32" i="12"/>
  <c r="AJ40" i="12"/>
  <c r="AJ47" i="12"/>
  <c r="AA39" i="12" l="1"/>
  <c r="S39" i="12" s="1"/>
  <c r="R68" i="12" l="1"/>
  <c r="R67" i="12"/>
  <c r="R63" i="12"/>
  <c r="R64" i="12"/>
  <c r="R65" i="12"/>
  <c r="R66" i="12"/>
  <c r="R62" i="12"/>
  <c r="R51" i="12"/>
  <c r="R52" i="12"/>
  <c r="R53" i="12"/>
  <c r="R54" i="12"/>
  <c r="R55" i="12"/>
  <c r="R56" i="12"/>
  <c r="R57" i="12"/>
  <c r="R58" i="12"/>
  <c r="R59" i="12"/>
  <c r="R60" i="12"/>
  <c r="R61" i="12"/>
  <c r="R50" i="12"/>
  <c r="R49" i="12"/>
  <c r="R48" i="12"/>
  <c r="R44" i="12"/>
  <c r="R45" i="12"/>
  <c r="R46" i="12"/>
  <c r="R47" i="12"/>
  <c r="R43" i="12"/>
  <c r="R41" i="12"/>
  <c r="R42" i="12"/>
  <c r="R39" i="12"/>
  <c r="R40" i="12"/>
  <c r="R32" i="12"/>
  <c r="R31" i="12" l="1"/>
  <c r="R33" i="12"/>
  <c r="R34" i="12"/>
  <c r="R35" i="12"/>
  <c r="R36" i="12"/>
  <c r="R37" i="12"/>
  <c r="R38" i="12"/>
  <c r="R30" i="12"/>
  <c r="R29" i="12"/>
  <c r="R28" i="12"/>
  <c r="R27" i="12"/>
  <c r="R25" i="12"/>
  <c r="R24" i="12"/>
  <c r="R26" i="12"/>
  <c r="R16" i="12"/>
  <c r="R17" i="12"/>
  <c r="R18" i="12"/>
  <c r="R19" i="12"/>
  <c r="R20" i="12"/>
  <c r="R21" i="12"/>
  <c r="R22" i="12"/>
  <c r="R23" i="12"/>
  <c r="R15" i="12"/>
  <c r="R11" i="12"/>
  <c r="R12" i="12"/>
  <c r="R13" i="12"/>
  <c r="R14" i="12"/>
  <c r="R10" i="12"/>
  <c r="R4" i="12"/>
  <c r="R5" i="12"/>
  <c r="R6" i="12"/>
  <c r="R7" i="12"/>
  <c r="R8" i="12"/>
  <c r="R9" i="12"/>
  <c r="R3" i="12"/>
  <c r="P9" i="12" l="1"/>
  <c r="P68" i="12"/>
  <c r="P67" i="12"/>
  <c r="P66" i="12"/>
  <c r="T66" i="12" s="1"/>
  <c r="P49" i="12"/>
  <c r="P42" i="12"/>
  <c r="P38" i="12"/>
  <c r="P4" i="12"/>
  <c r="T4" i="12" s="1"/>
  <c r="P5" i="12"/>
  <c r="P6" i="12"/>
  <c r="P7" i="12"/>
  <c r="P8"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9" i="12"/>
  <c r="P40" i="12"/>
  <c r="P41" i="12"/>
  <c r="P43" i="12"/>
  <c r="P44" i="12"/>
  <c r="P45" i="12"/>
  <c r="P46" i="12"/>
  <c r="P47" i="12"/>
  <c r="T47" i="12" s="1"/>
  <c r="P48" i="12"/>
  <c r="P50" i="12"/>
  <c r="P51" i="12"/>
  <c r="P52" i="12"/>
  <c r="T52" i="12" s="1"/>
  <c r="P53" i="12"/>
  <c r="P54" i="12"/>
  <c r="P55" i="12"/>
  <c r="P56" i="12"/>
  <c r="T56" i="12" s="1"/>
  <c r="P57" i="12"/>
  <c r="P58" i="12"/>
  <c r="P59" i="12"/>
  <c r="P60" i="12"/>
  <c r="T60" i="12" s="1"/>
  <c r="P61" i="12"/>
  <c r="P62" i="12"/>
  <c r="P63" i="12"/>
  <c r="P64" i="12"/>
  <c r="T64" i="12" s="1"/>
  <c r="P65" i="12"/>
  <c r="P3" i="12"/>
  <c r="Q4" i="12"/>
  <c r="Q5" i="12"/>
  <c r="Q6" i="12"/>
  <c r="Q7"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3" i="12"/>
  <c r="AH71" i="12"/>
  <c r="AH76" i="12" s="1"/>
  <c r="T25" i="12" l="1"/>
  <c r="T63" i="12"/>
  <c r="T59" i="12"/>
  <c r="T55" i="12"/>
  <c r="T51" i="12"/>
  <c r="T46" i="12"/>
  <c r="T28" i="12"/>
  <c r="T24" i="12"/>
  <c r="T20" i="12"/>
  <c r="T16" i="12"/>
  <c r="T12" i="12"/>
  <c r="T7" i="12"/>
  <c r="T38" i="12"/>
  <c r="T67" i="12"/>
  <c r="T29" i="12"/>
  <c r="T58" i="12"/>
  <c r="T54" i="12"/>
  <c r="T50" i="12"/>
  <c r="T45" i="12"/>
  <c r="T40" i="12"/>
  <c r="T27" i="12"/>
  <c r="T23" i="12"/>
  <c r="T19" i="12"/>
  <c r="T6" i="12"/>
  <c r="T37" i="12"/>
  <c r="T21" i="12"/>
  <c r="T65" i="12"/>
  <c r="T61" i="12"/>
  <c r="T57" i="12"/>
  <c r="T53" i="12"/>
  <c r="T48" i="12"/>
  <c r="T39" i="12"/>
  <c r="T26" i="12"/>
  <c r="T22" i="12"/>
  <c r="T49" i="12"/>
  <c r="AJ71" i="12"/>
</calcChain>
</file>

<file path=xl/sharedStrings.xml><?xml version="1.0" encoding="utf-8"?>
<sst xmlns="http://schemas.openxmlformats.org/spreadsheetml/2006/main" count="559" uniqueCount="379">
  <si>
    <t xml:space="preserve">EJE ESTRATEGICO </t>
  </si>
  <si>
    <t>PROGRAMA</t>
  </si>
  <si>
    <t>RUBRO</t>
  </si>
  <si>
    <t>FUENTE</t>
  </si>
  <si>
    <t>Plan Institucional de Capacitación</t>
  </si>
  <si>
    <t>ICLD</t>
  </si>
  <si>
    <t>RESPONSABLE</t>
  </si>
  <si>
    <t xml:space="preserve">OBJETIVO ESTRATEGICO </t>
  </si>
  <si>
    <t>LINEA ESTRATEGICA</t>
  </si>
  <si>
    <t>META RESULTADO PLAN DESARROLLO</t>
  </si>
  <si>
    <t>PATRIMONIO MATERIAL: Hagámoslo bien por el patrimonio:  realizar convocatoria:  linea para protección del patrimonio mueble e inmueble</t>
  </si>
  <si>
    <t>SGP</t>
  </si>
  <si>
    <t>PATRIMONIO INMATERIAL, FIESTAS DE INDEPENDENCIA: Realizar convocatoria para el fortalecimiento  de cabildos, bandos,  desfiles y actores festivos.</t>
  </si>
  <si>
    <t>PATRIMONIO INMATERIAL, FIESTAS DE INDEPENDENCIA: Realizar una Convocatoria para el diseño de carrozas para las Fiestas de la Indepenencia.</t>
  </si>
  <si>
    <t>Convenios y venta de servicios</t>
  </si>
  <si>
    <t>Estampilla procultura</t>
  </si>
  <si>
    <t>CONTEXTOS POBLACIONALES</t>
  </si>
  <si>
    <t>CONTEXTOS POBLACIONALES: Realizar Convocatorias lineas :apoyo a procesos artisticos y culturales cumplimiento de politicas publicas</t>
  </si>
  <si>
    <t>Cartagena Investiga y divulga su patrimonio</t>
  </si>
  <si>
    <t>Ralizar Convocatorias Lineas: conservación del patrimonio material e inmaterial del Distrito de Cartagena</t>
  </si>
  <si>
    <t>Creación artistica, formación y fortalecimiento a artistas</t>
  </si>
  <si>
    <t>500 Artistas o colectivos artísticos fortalecidos a través de proceso de formación y creación.</t>
  </si>
  <si>
    <t xml:space="preserve">Otorgar becas de estudio en diferentes manifestaciones artisticas </t>
  </si>
  <si>
    <t>Cartagena escenario de arte</t>
  </si>
  <si>
    <t>400 Actividades de agenda cultural realizadas</t>
  </si>
  <si>
    <t>Convocatoria en :  lineas circulación, agenda cultural, festivales</t>
  </si>
  <si>
    <t>LEY DE ESPECTÁCULOS PÚBLICOS: Realizar una convocatoria para ejecutar los recursos a escenarios privados o mixtos en el marco de la Ley de Espectáculos Públicos.</t>
  </si>
  <si>
    <t>Realizar una Convocatoria:  Linea de gestión de emprendimiento a artistas</t>
  </si>
  <si>
    <t>Realizar convocatoria de estimulo :  Actividades orientadas a temas de inclusión social</t>
  </si>
  <si>
    <t xml:space="preserve">Preparó: </t>
  </si>
  <si>
    <t>Wilfredo Padilla</t>
  </si>
  <si>
    <t>Apoyo pLaneación</t>
  </si>
  <si>
    <t>Revisó:</t>
  </si>
  <si>
    <t>Viviana Londoño Moreno</t>
  </si>
  <si>
    <t>Asesor de Planeación</t>
  </si>
  <si>
    <t>SUPERAR LA DESIGUALDAD</t>
  </si>
  <si>
    <t>CARTAGENA INCLUYENTE</t>
  </si>
  <si>
    <t>CARTAGENA ESCENARIO NATURAL PARA EL ARTE LA CULTURA Y EL PATRIMONIO</t>
  </si>
  <si>
    <t># de Personas impactadas por actividades culturales trabajadas desde un enfoque poblacional para fortalecer la interculturalidad, 30% de la linea base tomada en 2016.</t>
  </si>
  <si>
    <t>Patrimonio materia e inmaterial</t>
  </si>
  <si>
    <t>Aumentar a 40 el número de Acciones de protección y salvaguarda del patrimonio cultural a la población a impactar</t>
  </si>
  <si>
    <t>PATRIMONIO MATERIAL: Realizar una agenda cultural  y academica mes del Patrimonio</t>
  </si>
  <si>
    <t>PATRIMONIO MATERIAL: Realizar una agenda academica en torno al  Patrimonio Cultural  material</t>
  </si>
  <si>
    <t>PATRIMONIO MATERIAL:  Realizar una Campaña de apropiación de la normtividad del patrimonio en las intervenciones y afectaciones de nuestro patrimonio material " Hagamoslo bien por el patrimonio"</t>
  </si>
  <si>
    <t>PATRIMONIO MATERIAL:  Formar,  informar sobre la normatividad en torno al  patrimonio mueble e inmueble del centro historíco y su área de influencia</t>
  </si>
  <si>
    <t>Multas y sanciones  Rendimientos financieros</t>
  </si>
  <si>
    <t>PATRIMONIO MATERIAL: Realizar  Control y verificación de los  Bienes Inmuebles del Centro Histórico de Cartagena, Periferia Histórica y Área de Influencia: Diagnosticos, sanciones, seguimiento a intervenciones y fachadas.</t>
  </si>
  <si>
    <t>PATRIMONIO MATERIAL: Estudiar y evaluar  los proyectos y propuestas de intervención presentados ante la division de patrimonio del IPCC  del Cómite Técnico de Patrimonio</t>
  </si>
  <si>
    <t>PATRIMONIO INMATERIAL, FESTEJOS PATRIIMONIALES: Fortalecer el patrimonio  gastronómico cartagenero a través de la realización de: Festival del Frito, Festival del Dulce y Festival del Pastel.</t>
  </si>
  <si>
    <t xml:space="preserve">PATRIMONIO INMATERIAL, FESTEJOS PATRIIMONIALES: Realización agenda cultural en el marco de  la Celebración de las fiestas de  la Candelaria </t>
  </si>
  <si>
    <t xml:space="preserve">PATRIMONIO INMATERIAL, FESTEJOS PATRIIMONIALES: Realizar  agenda cultural para la Celebración del Cumpleaños de Cartagena. </t>
  </si>
  <si>
    <t>Realizar Agenda cultural de Conmemoración del "Sitio de cartagena"</t>
  </si>
  <si>
    <t>Promocionar  los eventos  cartageneros como productos culturales y turisticos en la feria Anato</t>
  </si>
  <si>
    <t>PATRIMONIO INMATERIAL, FIESTAS DE INDEPENDENCIA: Formular EL Plan Especial de Salvaguarda de las Fiestas de la Independencia.</t>
  </si>
  <si>
    <t>PATRIMONIO INMATERIAL, FIESTAS DE INDEPENDENCIA: Realizar lanzamiento y  campaña de promoción de las Fiestas de Independencia a nivel local y Nacional e internacional.</t>
  </si>
  <si>
    <t xml:space="preserve">PATRIMONIO INMATERIAL, FIESTAS DE INDEPENDENCIA:  Realizar  una agenda de pre fiestas y Fiestas de Independencia incluyentes, multiculturales y diversos. </t>
  </si>
  <si>
    <t>Realizar una Estrategia de promoción de las fiestas de Independencia(Convocatoria marca, evento socializacion y brochure, material pop)</t>
  </si>
  <si>
    <t>PATRIMONIO INMATERIAL, FIESTAS DE INDEPENDENCIA: Realizar un proceso de pedagogía festiva en Instituciones educativas y empresas</t>
  </si>
  <si>
    <t>CONTEXTOS POBLACIONALES:  Realizar una agenda cultural en el marco de la "Herencia africana"</t>
  </si>
  <si>
    <t>CONTEXTOS POBLACIONALES: Vincular personas  a través de proceso de formación artística y formación de públicos como funciones, talleres y capacitaciones en temas de artes pláscticas, visuales, música, danza, teatro y literatura.</t>
  </si>
  <si>
    <t>CONTEXTOS POBLACIONALES: Realizar una  Agenda cultural en la zonas rurales distritales</t>
  </si>
  <si>
    <t>Realizar un Inventario y valoración de las manifestaciones patrimonio Inmaterial del Distrito de Cartagena</t>
  </si>
  <si>
    <t xml:space="preserve">Fomento al arte y cultura para la vida y la paz
Definición:  Fomentar la cultura, es decir, propiciar un desarrollo positivo en las prácticas artísticas y culturales de la ciudad, acompañando la labor de las entidades culturales, de los gestores y creadores culturales, propendiendo por el fortalecimiento de estrategias artísticas, valoración social de la cultura y  la formación de públicos en el Distrito de Cartagena. 
</t>
  </si>
  <si>
    <t>Aumentar en un 100% los procesos de formación artística y de circulación para la profesionalización de los artistas y agentes culturales</t>
  </si>
  <si>
    <t>Leer para crecer</t>
  </si>
  <si>
    <t>60 Programaciones realizadas para que los cartageneros vinulen la lectura y escritura a su vida cotidiana.</t>
  </si>
  <si>
    <t xml:space="preserve">Atender a  usuarios  en la red Distrital de Bibliotecas públicas  del Distrito de Cartagena </t>
  </si>
  <si>
    <t>LEER PARA CRECER: Conformar clubes de lectura.</t>
  </si>
  <si>
    <t>LEER PARA CRECER: Realización de talleres artisticos y culturales.</t>
  </si>
  <si>
    <t>LEER PARA CRECER: Formular y apoyar Agenda de actividades  de fechas especiales (día de la mujer, de la Tierra, idioma, etc).</t>
  </si>
  <si>
    <t>LEER PARA CRECER: Realizar  cine-foros en la red de bibliotecas públicas y Centros Culturales del Distrito.</t>
  </si>
  <si>
    <t>LEER PARA CRECER: Prestar servicios de extensión comunitaria o actividades itinerantes en el marco de Cultura en mi barrio</t>
  </si>
  <si>
    <t>LEER PARA CRECER: Dotar la Megabiblioteca Pie de la Popa</t>
  </si>
  <si>
    <t>Catalogación Colecciones bibliográficas.</t>
  </si>
  <si>
    <t>Encuentro distrital de bibliotecarios</t>
  </si>
  <si>
    <t xml:space="preserve">Fortalecer  una agenda cultural tendiente a crear procesos de formación, circulación, articulación entre la oferta y demanda, con miras a crear circuitos culturales que propendan por la formación depúblicos y el desarrollo de la economía naranja, brindando un sano espacimiento a los visitantes y habitantes del Distrito.  </t>
  </si>
  <si>
    <t>Realiazar procesos de Mantenimiento a la infraestructura de las bibliotecas públicas y centros culturales: Centro Cultural las Palmeras,  BiblioParque de San Francisco, Biblioteca pública de la Boquilla, Biblioteca de Tierra Baja</t>
  </si>
  <si>
    <t xml:space="preserve">TEATRO ADOLFO MEJIA: Apoyar la realización de la Agenda Cultural y comercial del Teatro Adolfo Mejía.  </t>
  </si>
  <si>
    <t>Venta de servicios TAM</t>
  </si>
  <si>
    <t xml:space="preserve">Aumentar en un 300% los procesos de formación artística y de circulación para la profesionalización de los artistas y agentes culturales. </t>
  </si>
  <si>
    <t>Economía cultural y creativa</t>
  </si>
  <si>
    <t>Aumentar a 3 los procesos dirigidos al fortalecimiento de los emprendimientos creativos y culturales</t>
  </si>
  <si>
    <t>Aumentar en un 100% el número de estrategias para el fortalecimiento de la institucionalidad cultural y la participación ciudadana.</t>
  </si>
  <si>
    <t>Hagamoslo bien, institucionalidad cultural pública</t>
  </si>
  <si>
    <t>Implementar 2 Procesos dirigidos a fortalecer la institucionalidad cultural pública</t>
  </si>
  <si>
    <t>Sistema Distrital de Cultura</t>
  </si>
  <si>
    <t>Mantener en funcionamiento los sistemas distritales de cultura</t>
  </si>
  <si>
    <t xml:space="preserve">Apoyar la realización de sesiones del Consejo Distrital de Cultura de Cartagena. </t>
  </si>
  <si>
    <t xml:space="preserve">Apoyar la celebración de los dias conmemorativos de las areas artisticas (dia de la musica,danza, teatro,artes plasticas, dia del artesano.)  </t>
  </si>
  <si>
    <t>ICLD                                       Estampilla procultura</t>
  </si>
  <si>
    <t xml:space="preserve">Apoyar la Realización de un Encuentro cultural poblacional </t>
  </si>
  <si>
    <t>Desarrollar 3 procesos de formación cultural dirigido a agentes culturales</t>
  </si>
  <si>
    <t>Apoyar un Proceso de formacion a Consejeros y gestores culturales</t>
  </si>
  <si>
    <t>1 Sistema de información cultural distrital</t>
  </si>
  <si>
    <t>Continuar el sistema de información cultural</t>
  </si>
  <si>
    <t>Cartagena escenario para las  artes</t>
  </si>
  <si>
    <t>N° de agendas realizadas/agendas programadas</t>
  </si>
  <si>
    <t>Nº de actividades academicas realizadas/actividades programadas</t>
  </si>
  <si>
    <t>Nº de campañas realizadas/campañas programadas</t>
  </si>
  <si>
    <t>N° proyectos apoyados/proyectos programados</t>
  </si>
  <si>
    <t>Nº de personas informadas/personas programadas</t>
  </si>
  <si>
    <t>N° de Bienes Controlados/bienes programados</t>
  </si>
  <si>
    <t>Nº de proyectos evaluados/proyectos programados</t>
  </si>
  <si>
    <t>Tres acciones de fortalecimiento realizadas/acciones de fortalecimiento programadas</t>
  </si>
  <si>
    <t>N° de celebraciones realizadas/celebraciones programadas</t>
  </si>
  <si>
    <t>N° de conmemoraciones realizadas/conmemoraciones programadas</t>
  </si>
  <si>
    <t>N° de promociones realizadas/promociones realizadas</t>
  </si>
  <si>
    <t>N° de documentos presentados/documentos programados</t>
  </si>
  <si>
    <t>N° de campañas realizadas/campañas programadas</t>
  </si>
  <si>
    <t>N° de procesos fortalecidos/procesos programados</t>
  </si>
  <si>
    <t>N° de actividades realizadas/ actividades programadas</t>
  </si>
  <si>
    <t>Nº de convocatorias realizadas/ convocatorias programadas</t>
  </si>
  <si>
    <t>Nº de estrategías  realizadas/estrategias programadas</t>
  </si>
  <si>
    <t>N° de procesos realizados/procesos programados</t>
  </si>
  <si>
    <t>N° de reinados/ reinados programados</t>
  </si>
  <si>
    <t>Nº de convocatorias realizada/convocatorias programadas</t>
  </si>
  <si>
    <t>Nº de agendas realizadas/agendas programadas</t>
  </si>
  <si>
    <t>No. Personas  vinculadas/personas programadas</t>
  </si>
  <si>
    <t>N° de convocatorias realizadas/convocatorias programadas</t>
  </si>
  <si>
    <t>N ° de inventarios realizados/inventarios programados</t>
  </si>
  <si>
    <t>N° de personas atendidas /personas programadas</t>
  </si>
  <si>
    <t xml:space="preserve"> N° de clubes de lectura conformados/ clubes programados</t>
  </si>
  <si>
    <t>N° de talleres realizados/talleres programados</t>
  </si>
  <si>
    <t xml:space="preserve">N° de  actividades realizadas/ actividades programadas </t>
  </si>
  <si>
    <t xml:space="preserve">N° de cine-foros realizados/cines programados </t>
  </si>
  <si>
    <t>N° de programaciones realizadas/programaciones programadas</t>
  </si>
  <si>
    <t>N° de dotaciones realizadas/dotaciones programadas</t>
  </si>
  <si>
    <t>Nº: de colecciones catalogadas/colecciones programadas</t>
  </si>
  <si>
    <t>Nº. De encuentros distritales realizados/encuentros programados</t>
  </si>
  <si>
    <t>No. Becas otorgadas/becas programadas</t>
  </si>
  <si>
    <t>No. De Actividades realizadas/actividades programadas</t>
  </si>
  <si>
    <t>No de proyectos apoyados/proyectos programados</t>
  </si>
  <si>
    <t>Nº de artistas apoyados/artistas programados</t>
  </si>
  <si>
    <t>N° de bibliotecas intervenidas/bibliotecas programadas</t>
  </si>
  <si>
    <t>Nº de planes  Ejecutado/planes programados</t>
  </si>
  <si>
    <t>Nº de procesos apoyados/procesos programados</t>
  </si>
  <si>
    <t>No. De proyectos apoyados a través de la convocatoria/proyectos programados</t>
  </si>
  <si>
    <t>Nº de  sesiones realizadas/sesiones programadas</t>
  </si>
  <si>
    <t>N° de convocatorias   realizadas/convcocatorias programadas</t>
  </si>
  <si>
    <t>Nº de encuentros  realizados/encuentros programados</t>
  </si>
  <si>
    <t>N° de procesos  realizados/procesos programados</t>
  </si>
  <si>
    <t>N de sistemas de información funcionando/sistemas programados</t>
  </si>
  <si>
    <t>PATRIMONIO INMATERIAL, FIESTAS DE INDEPENDENCIA: Realizar el Reinado de la Independencia 2019.</t>
  </si>
  <si>
    <t>319.500 Personas impactadas por actividades culturales trabajadas desde un enfoque poblacional para fortalecer la interculturalidad.</t>
  </si>
  <si>
    <t>6 Procesos de patrimonio cultural que buscan preservar la memoria comunicados y difundidos</t>
  </si>
  <si>
    <t>Apoyar la circulación de artistas a nivel local, nacional e internacional</t>
  </si>
  <si>
    <t>ADMINISTRACIÓN DE BIENES MUEBLES E INMUEBLES DEL PATRIMONIO CULTURAL: Realizar mantenimiento a los BIC de la ciudad</t>
  </si>
  <si>
    <t>N° de mantenimientos realizados/mantenimientos programados</t>
  </si>
  <si>
    <t>TEATRO ADOLFO MEJIA: Ejecutar el Plan de Mantenimiento  del Teatro Adolfo Mejía .</t>
  </si>
  <si>
    <t>N° de escenarios intervenidos</t>
  </si>
  <si>
    <t>ICLD                     Estampilla procultura</t>
  </si>
  <si>
    <t>Apoyar procesos de emprendimiento cultural y creativo</t>
  </si>
  <si>
    <t>Plan Institucional de archivo de la entidad</t>
  </si>
  <si>
    <t>Plan Anual de Adquisiciones</t>
  </si>
  <si>
    <t>Plan Anual de vacantes</t>
  </si>
  <si>
    <t>Plan de Previsión de recursos humanos</t>
  </si>
  <si>
    <t>Plan Estratégico de Talento Humano</t>
  </si>
  <si>
    <t>Plan de Incentivos institucionales</t>
  </si>
  <si>
    <t>Plan de Trabajo Anual en Seguridad y Salud en el Trabajo</t>
  </si>
  <si>
    <t>Plan Anticorrupción y de atención al Ciudadno</t>
  </si>
  <si>
    <t>Plan Estratégico de Tecnología de la Información y las Comunicaciones</t>
  </si>
  <si>
    <t>Plan de Tratamiento de riesgos de Seguridad y Privacidad de la Información</t>
  </si>
  <si>
    <t>Plan de Seguridad y privacidad de la Información</t>
  </si>
  <si>
    <t xml:space="preserve">Apoyar la realización de un encuentro de consejeros </t>
  </si>
  <si>
    <t>Alfonso Cabrera</t>
  </si>
  <si>
    <t>Nilda Melendez</t>
  </si>
  <si>
    <t>Margoht Castro</t>
  </si>
  <si>
    <t xml:space="preserve">Economía cultural y creativa
Definición: Promover y fortalacer el emprendimiento creativo y cultural, propiciando la formación, formalización y circulación de las empresas culturales,  los productos y servicios creativos y encadenamientos productivos con otros sectores de la economía, con miras a un desarrollo social y económico donde los artistas se conviertan en gestores de iniciativas competivitivas, innovadoras y sostenibles.  </t>
  </si>
  <si>
    <t>Patrimonio, identidad y Memoria</t>
  </si>
  <si>
    <t>Programa Fortalecer la Institucionalidad Cultural y la Participación Ciudadana</t>
  </si>
  <si>
    <t xml:space="preserve">META PRODUCTO  PLAN DE DESARROLLO (VALOR ABSOLUTO) </t>
  </si>
  <si>
    <t>POBLACION BENEFICIADA POR LOCALIDAD</t>
  </si>
  <si>
    <t xml:space="preserve">INDICADOR META PRODUCTO PLAN DE DESARROLLO </t>
  </si>
  <si>
    <t>LINEA BASE PRODUCTO A 2015</t>
  </si>
  <si>
    <t>2 Sistema de información cultural distrital</t>
  </si>
  <si>
    <t>7 procesos dirigidos al fortalecimiento de los emprendimiento</t>
  </si>
  <si>
    <t>3 procesos dirigidos a fortalecer la institucionalidad cultural pública</t>
  </si>
  <si>
    <t>6 Sistemas conformados y funcionando</t>
  </si>
  <si>
    <t>4 proceso de formación cultural dirigido a agentes culturales</t>
  </si>
  <si>
    <t>5 proceso de formación cultural dirigido a agentes culturales</t>
  </si>
  <si>
    <t>69.500 Personas impactadas por actividades culturales trabajadas desde un enfoque poblacional para fortalecer la interculturalidad.</t>
  </si>
  <si>
    <t>33 acciones de protección y salvaguarda del patrimonio cultura</t>
  </si>
  <si>
    <t>11 acciones de protección y salvaguarda del patrimonio cultural</t>
  </si>
  <si>
    <t>ND</t>
  </si>
  <si>
    <t>1 procesos de patrimonio cultural que buscan preservar la memoria comunicados</t>
  </si>
  <si>
    <t>30 programaciones realizadas para que cartageneros  vinculen la lectura y escritura a la vida cotidiana</t>
  </si>
  <si>
    <t xml:space="preserve"> 10 programaciones realizadas para que cartageneros  vinculen la lectura y escritura a la vida cotidiana</t>
  </si>
  <si>
    <t>200 Artistas o colectivos artísticos fortalecidos en procesos de formación y creación</t>
  </si>
  <si>
    <t>100 Artistas o colectivos artísticos fortalecidos en procesos de formación y creación</t>
  </si>
  <si>
    <t>100  actividades de agenda cultural</t>
  </si>
  <si>
    <t>30 Escenarios culturales con obras de adecuación y mantenimiento                               15 Dotaciones realizadas a la red de bibliotecas</t>
  </si>
  <si>
    <t>10 Escenarios culturales con obras de adecuación y mantenimiento                               5 Dotaciones realizadas a la red de bibliotecas</t>
  </si>
  <si>
    <t>1 procesos dirigidos al fortalecimiento de los emprendimiento</t>
  </si>
  <si>
    <t>1 proceso dirigido al fortalecimiento de los emprendimiento</t>
  </si>
  <si>
    <t>1 procesos dirigidos a fortalecer la institucionalidad cultural pública</t>
  </si>
  <si>
    <t>0 procesos dirigidos a fortalecer la institucionalidad cultural pública</t>
  </si>
  <si>
    <t>0 proceso de formación cultural dirigido a agentes culturales</t>
  </si>
  <si>
    <t>60 Escenarios culturales con obras de adecuación y mantenimiento                               18 Dotaciones realizadas a la red de bibliotecas</t>
  </si>
  <si>
    <t>GRIMALDO APARICIO</t>
  </si>
  <si>
    <t>MARGOTH CASTRO</t>
  </si>
  <si>
    <t>02B-001-06-60-01-03-01-01</t>
  </si>
  <si>
    <t>02B-057-06-60-01-03-01-03</t>
  </si>
  <si>
    <t>02B-095-06-60-01-03-01-01</t>
  </si>
  <si>
    <t>02B-082-06-60-01-03-01-02</t>
  </si>
  <si>
    <t>02B-082-06-60-01-03-01-03</t>
  </si>
  <si>
    <t xml:space="preserve">Estampilla procultura </t>
  </si>
  <si>
    <t>02B-057-06-60-01-03-01-04</t>
  </si>
  <si>
    <t>02B-057-06-60-01-03-01-05</t>
  </si>
  <si>
    <t>02B-057-06-60-01-03-01-06</t>
  </si>
  <si>
    <t>02B-057-06-60-01-03-01</t>
  </si>
  <si>
    <t>02B-057-06-60-01-03-01-01</t>
  </si>
  <si>
    <t>02B-057-06-60-01-03-01-02</t>
  </si>
  <si>
    <t>02B-001-06-60-01-03-01-02</t>
  </si>
  <si>
    <t>02B-082-06-60-01-03-01-01</t>
  </si>
  <si>
    <t>02B-001-06-60-01-03-01-03</t>
  </si>
  <si>
    <t>02B-001-06-60-01-03-01-04</t>
  </si>
  <si>
    <t>02B-082-06-60-01-03-02-01</t>
  </si>
  <si>
    <t>02B-082-06-60-01-03-02-02</t>
  </si>
  <si>
    <t>02B-082-06-60-01-03-02-03</t>
  </si>
  <si>
    <t>02B-057-06-60-01-03-02-01</t>
  </si>
  <si>
    <t>02B-057-06-60-01-03-02-02</t>
  </si>
  <si>
    <t>02B-057-06-60-01-03-02-03</t>
  </si>
  <si>
    <t>02B-001-06-60-01-03-02-01</t>
  </si>
  <si>
    <t>02B-001-06-60-01-03-02-02</t>
  </si>
  <si>
    <t>02B-001-06-60-01-03-02-03</t>
  </si>
  <si>
    <t xml:space="preserve">SGP                                           </t>
  </si>
  <si>
    <t>02B-024-06-60-01-03-02-01</t>
  </si>
  <si>
    <t>Ley de Espectaculos públicos</t>
  </si>
  <si>
    <t>02B-032-06-60-01-03-02-01</t>
  </si>
  <si>
    <t>02B-032-06-60-01-03-02-02</t>
  </si>
  <si>
    <t>02B-001-06-60-01-03-02-04</t>
  </si>
  <si>
    <t>02B-001-06-60-01-03-02-03 -     02B-082-06-60-01-03-02-03</t>
  </si>
  <si>
    <t>02B-001-06-60-01-03-03-01</t>
  </si>
  <si>
    <t>02B-057-06-60-01-03-03-01</t>
  </si>
  <si>
    <t>02B-001-06-60-01-03-04-01</t>
  </si>
  <si>
    <t>02B-001-06-60-01-03-04-02</t>
  </si>
  <si>
    <t>02B-001-06-60-01-03-04-03</t>
  </si>
  <si>
    <t>02B-001-06-60-01-03-04-04</t>
  </si>
  <si>
    <t>02B-001-06-60-01-03-04-05</t>
  </si>
  <si>
    <t>02B-001-06-60-01-03-04-06</t>
  </si>
  <si>
    <t>02B-001-06-60-01-03-04-07</t>
  </si>
  <si>
    <t>02B-001-06-60-01-03-04-08</t>
  </si>
  <si>
    <t>02B-001-06-60-01-03-04-09</t>
  </si>
  <si>
    <t>02B-001-06-60-01-03-04-10</t>
  </si>
  <si>
    <t>02B-001-06-60-01-03-04-11</t>
  </si>
  <si>
    <t>02B-001-06-60-01-03-04-12</t>
  </si>
  <si>
    <t>02B-082-06-60-01-03-04-01</t>
  </si>
  <si>
    <t>02B-057-06-60-01-03-04-01</t>
  </si>
  <si>
    <t>02B-057-06-60-01-03-04-02</t>
  </si>
  <si>
    <t>02B-057-06-60-01-03-04-03</t>
  </si>
  <si>
    <t>02B-057-06-60-01-03-04-04</t>
  </si>
  <si>
    <t>02B-057-06-60-01-03-04-05</t>
  </si>
  <si>
    <t>02B-057-06-60-01-03-04-06</t>
  </si>
  <si>
    <t>NA</t>
  </si>
  <si>
    <t>Localidad Historica y del caribe norte</t>
  </si>
  <si>
    <t>TODAS</t>
  </si>
  <si>
    <t xml:space="preserve">100.000 De la virgen. 50.000 Industrial y de la bahia y 50.000 Historica </t>
  </si>
  <si>
    <t xml:space="preserve">8 De la virgen.  4 Industrial y de la bahia y 4 Historica </t>
  </si>
  <si>
    <t xml:space="preserve">70 De la virgen. 35 Industrial y de la bahia y 35 Historica </t>
  </si>
  <si>
    <t xml:space="preserve">60 De la virgen.30 Industrial y de la bahia y 30 Historica </t>
  </si>
  <si>
    <t xml:space="preserve">50 De la virgen.2 5 Industrial y de la bahia y 25 Historica </t>
  </si>
  <si>
    <t xml:space="preserve">1 Historica </t>
  </si>
  <si>
    <t xml:space="preserve">50 De la virgen.25 Industrial y de la bahia y 25 Historica </t>
  </si>
  <si>
    <t xml:space="preserve">8 De la virgen.4 Industrial y de la bahia y 4 Historica </t>
  </si>
  <si>
    <t>Historica</t>
  </si>
  <si>
    <t>NOMBRE</t>
  </si>
  <si>
    <t>META PRODUCTO SEGÚN PLAN INDICATIVO 2016</t>
  </si>
  <si>
    <t>META PRODUCTO SEGÚN PLAN INDICATIVO 2017</t>
  </si>
  <si>
    <t>META PRODUCTO SEGÚN PLAN INDICATIVO 2018</t>
  </si>
  <si>
    <t>ACUMULADO 2016+2018</t>
  </si>
  <si>
    <t>Aumentar a 5 el número de Acciones de protección y salvaguarda del patrimonio cultural a la población a impactar</t>
  </si>
  <si>
    <t>Aumentar a 12 el número de Acciones de protección y salvaguarda del patrimonio cultural a la población a impactar</t>
  </si>
  <si>
    <t>Aumentar a 11 el número de Acciones de protección y salvaguarda del patrimonio cultural a la población a impactar</t>
  </si>
  <si>
    <t>50.000 Personas impactadas por actividades culturales trabajadas desde un enfoque poblacional para fortalecer la interculturalidad.</t>
  </si>
  <si>
    <t>100.000 Personas impactadas por actividades culturales trabajadas desde un enfoque poblacional para fortalecer la interculturalidad.</t>
  </si>
  <si>
    <t>Realizar 1 proceso de patrimonio cultural que buscan preservar la memoria comunicados y difundidos a la población a impactar.</t>
  </si>
  <si>
    <t>10 Programaciones realizadas para que los cartageneros vinulen la lectura y escritura a su vida cotidiana.</t>
  </si>
  <si>
    <t>20 Programaciones realizadas para que los cartageneros vinulen la lectura y escritura a su vida cotidiana.</t>
  </si>
  <si>
    <t>20Programaciones realizadas para que los cartageneros vinulen la lectura y escritura a su vida cotidiana.</t>
  </si>
  <si>
    <t>100 Artistas o colectivos artísticos fortalecidos a través de proceso de formación y creación.</t>
  </si>
  <si>
    <t>150 Artistas o colectivos artísticos fortalecidos a través de proceso de formación y creación.</t>
  </si>
  <si>
    <t>120 Actividades de agenda cultural realizadas</t>
  </si>
  <si>
    <t>100 Actividades de agenda cultural realizadas</t>
  </si>
  <si>
    <t>101 Actividades de agenda cultural realizadas</t>
  </si>
  <si>
    <t>20 Número de Mantenimientos básico anuales y/o número de adecuación de escenarios culturales</t>
  </si>
  <si>
    <t>10 Número de Mantenimientos básico anuales y/o número de adecuación de escenarios culturales</t>
  </si>
  <si>
    <t>11 Número de Mantenimientos básico anuales y/o número de adecuación de escenarios culturales</t>
  </si>
  <si>
    <t>Aumentar a 1 los procesos dirigidos al fortalecimiento de los emprendimientos creativos y culturales</t>
  </si>
  <si>
    <t>Implementar 1 Procesos dirigidos a fortalecer la institucionalidad cultural pública</t>
  </si>
  <si>
    <t>Desarrollar 1 procesos de formación cultural dirigido a agentes culturales</t>
  </si>
  <si>
    <t>META PRODUCTO EJECUTADA A SEP DE 2019</t>
  </si>
  <si>
    <t>META PRODUCTO EJECUTADA A DIC DE 2019</t>
  </si>
  <si>
    <t xml:space="preserve">PROYECTO </t>
  </si>
  <si>
    <t>META PROYECTO EJECUTADA A MARZO 30 2019</t>
  </si>
  <si>
    <t>META PROYECTO EJECUTADA A SEP 30 2019</t>
  </si>
  <si>
    <t>META PROYECTO EJECUTADA A DIC 30 2019</t>
  </si>
  <si>
    <t>VALOR A DIC 2019</t>
  </si>
  <si>
    <t>CRONOGRAMA                                     INICIO                           FINAL</t>
  </si>
  <si>
    <t>%EJECUCIÓN FINANCIERA</t>
  </si>
  <si>
    <t>SUB   PROGRAMA</t>
  </si>
  <si>
    <t>PRESUPUESTO 2019</t>
  </si>
  <si>
    <t>Programado para el segundo semestre del año 2019.</t>
  </si>
  <si>
    <t xml:space="preserve">Presentado en la evaluación del FURAG de la gestión del año 2018. </t>
  </si>
  <si>
    <t xml:space="preserve">Se llevó a cabo la agenda festiva y académica de las fiestas de La Candelaria. Un impacto aproximado en los barrios de: Toril, Lo Amador, Candelaria y Pie de la Popa y Torices. Adicional se apoyó la cabalgata de caballitos de palo, la realización del festival de la cumbia, Rescate de Tradición: Noche de Candela, los cabildos en la cima de la popa y e la procesión de la Virgen de la Candelaria. Adicional se realizó un encuentro de musica ancestral (Bullerengue). Un impacto aproximado de 15.000 perosnas que participaron en algún evento de la agenda festiva y académica. </t>
  </si>
  <si>
    <t xml:space="preserve">Se acompañó en la ciudad de Bogotá llevando muestras de la gastronomía: dulce Cartagenero, muestra de artesanías, danzas y musica folclórica con la participación de los lanceros y la reina de la Independencia 2018-2019. </t>
  </si>
  <si>
    <t>3 Procesos de formación artística desarrollados en las comunidades del Pozón, Huellas de Alberto Uribe y Juan Pablo II, Olaya sector Estella.(170 personas)</t>
  </si>
  <si>
    <t xml:space="preserve">Realizados talleres de formación en  danzas, catedra afro, turismo cultural en Bocachica, Tierra Bomba, Caño del Oro y Bayunca,  Proceso de formación en identidad y memoria en la comunidad del Corregimiento de Bocachica, con adultos mayores y los niños y niñas de la Fundación Luna Alegre de Karex </t>
  </si>
  <si>
    <t>SEGURIDAD SOCIAL ARTISTAS</t>
  </si>
  <si>
    <t>TOTAL GENERAL</t>
  </si>
  <si>
    <t>TRANSFERENCIAS AL SECTOR CULTURA</t>
  </si>
  <si>
    <t>Panel: “El Cabildo, un legado de la Herencia Africana”(150 personas)Recorrido por los sitios de Memoria y conciencia Afro finalizando con una rueda de bullerengue (3000 personas) Concierto de la afrolombianidad (1.000 personas)</t>
  </si>
  <si>
    <t>Tres capacitaciones y socialización sobre el estándar de calidad en la entidad con Consejos de Áreas Artísticas, tres talleres sobre formulación de proyectos culturales (50 personas)</t>
  </si>
  <si>
    <t>Apoyo a grupos al carnaval de Barranquilla y Anato, realizado en semana santa presentaciones en parques y plazas del centro historico de grupos folcloricos</t>
  </si>
  <si>
    <t>Realizadas 5 conferencias en colegios del Distrito y otras instituciones como la Policia Nacional de Cartagena. Capacitaciones sobre la importancia de proteger el patrimonio material en las I.E:
Liceo de Bolívar
Institución Jhon F Kennedy
Institución Educativa Soledad Acosta de Sampe</t>
  </si>
  <si>
    <t>Colecciones de 3 bibliotecas  de la Localidad 1 Histórica y del Caribe Norte, 12 d bibliotecas de la Localidad 2 De la Virgen y Turística y 3 bibliotecas de la Localidad 3 Industrial y de la Bahía. 17.004 libros catalogados de diferentes colecciones.</t>
  </si>
  <si>
    <t xml:space="preserve"> 50 programaciones realizadas para que cartageneros  vinculen la lectura y escritura a la vida cotidiana</t>
  </si>
  <si>
    <t>3 Escenarios culturales con obras de adecuación y mantenimiento                               25 Dotaciones realizadas a la red de bibliotecas</t>
  </si>
  <si>
    <t>53 Escenarios culturales con obras de adecuación y mantenimiento                               18 Dotaciones realizadas a la red de bibliotecas (Meta modificada en el plan indicativo, de 11 quedo en 3 por razones presupuestales)</t>
  </si>
  <si>
    <t>AVANCE ACUMULADO META PRODUCTO 2016-2019</t>
  </si>
  <si>
    <t>META PRODUCTO PLAN DE DESARROLLO A 2019</t>
  </si>
  <si>
    <t xml:space="preserve">Estas acciones hacen parte de la formación, capacitación y desarrollo del ciclo de conferencias realizadas durante el año 2019. Hacen parte de un plan integral anual. </t>
  </si>
  <si>
    <t xml:space="preserve">En desarrollo de la agenda académica del Mes del Patrimonio, se realizaron cuatro (4) conferencias en las temáticas: Seminario Internacional de levantamiento del patrimonio arquitectónico con la universidad Pontificia boliariana, San Buenaventura, Sociedad Colombiana de Arquitectos e IPCC. La segunda temática desarrollada se llevó a cabo con la Escuela de Derecho de Miami sobre los temas concernientes a la normatividad patrimonial que rige a Cartagena de indias y Cambio Climático. La tercera corresponde al ciclo de conferencias de la Sociedad Colombiana de Arquitectos de Bolívar, en cuyo caso el IPCC presentó la ponencia del Patrimonio Arquitectónico y Fortificaciones de Cartagena de Indias. La cuarta correspondió al Colegio del Barrio Boston, Nuestra Señora de la Merced con la temática de la Gestión del Patrimonio Cultural y Prospectiva. El evento principal de Patrimonio Material e Inmaterial del año 2019, se llevó acabo con ICOFOR (ICOMOS- UNESCO). En este evento se llevaron cabo quince 15) conferencias de expertos nacionales e internacionales cuyo tema principal abordado correspondió a la Gestión del Patrimonio Fortificado de Cartagena de indias: Retos y Riesgos 2019-2033. El impacto que ha generado este ciclo de eventos académicos durante este primer trimestre es alrededor de un publico assistente de mas de 800 personas y amplia divulgación en los medios de comunicación y redes sociales a nivel loca, nacional e internacional. </t>
  </si>
  <si>
    <t xml:space="preserve">Estas acciones hacen parte de la formación, capacitación y desarrollo del ciclo de conferencias realizadas en las visitas a los bienes inmuebles, eventos en las instituciones, colegios, universidades, eventos y redes sociales. </t>
  </si>
  <si>
    <t xml:space="preserve">Realizados planes de manteniemto a la fecha así : mantenimiento al tanque de aguas negras, potable, al sistema del aire acondicionado, estintores, planta electrica, y fumigación de las diferentes áreas del TAM. </t>
  </si>
  <si>
    <t>META PRODUCTO EJECUTADA ACUMULADA A MARZO DE 2019</t>
  </si>
  <si>
    <t>Sistema de información cultural</t>
  </si>
  <si>
    <t>Formación en Gestión Cultural</t>
  </si>
  <si>
    <t>Fecha: junio 30 de 2019</t>
  </si>
  <si>
    <t>Localidad 1 Histórica y del Caribe Norte, dotación del libro "Patrimonio Colombia" para las bibliotecas distritales administradas por el IPCC</t>
  </si>
  <si>
    <r>
      <rPr>
        <b/>
        <sz val="12"/>
        <color theme="1"/>
        <rFont val="Candara"/>
        <family val="2"/>
      </rPr>
      <t>2471</t>
    </r>
    <r>
      <rPr>
        <sz val="12"/>
        <color theme="1"/>
        <rFont val="Candara"/>
        <family val="2"/>
      </rPr>
      <t xml:space="preserve"> poblacion impactada de la Localidad 1 Histórica y del Caribe Norte, </t>
    </r>
    <r>
      <rPr>
        <b/>
        <sz val="12"/>
        <color theme="1"/>
        <rFont val="Candara"/>
        <family val="2"/>
      </rPr>
      <t>2623</t>
    </r>
    <r>
      <rPr>
        <sz val="12"/>
        <color theme="1"/>
        <rFont val="Candara"/>
        <family val="2"/>
      </rPr>
      <t xml:space="preserve"> personas de la Localidad 2 De la Virgen y Turística y  </t>
    </r>
    <r>
      <rPr>
        <b/>
        <sz val="12"/>
        <color theme="1"/>
        <rFont val="Candara"/>
        <family val="2"/>
      </rPr>
      <t>4608</t>
    </r>
    <r>
      <rPr>
        <sz val="12"/>
        <color theme="1"/>
        <rFont val="Candara"/>
        <family val="2"/>
      </rPr>
      <t xml:space="preserve"> usuarios de la Localidad 3 Industrial y de la Bahía</t>
    </r>
  </si>
  <si>
    <r>
      <rPr>
        <b/>
        <sz val="12"/>
        <color theme="1"/>
        <rFont val="Candara"/>
        <family val="2"/>
      </rPr>
      <t>541</t>
    </r>
    <r>
      <rPr>
        <sz val="12"/>
        <color theme="1"/>
        <rFont val="Candara"/>
        <family val="2"/>
      </rPr>
      <t xml:space="preserve"> poblacion impactada de la Localidad 1 Histórica y del Caribe Norte, </t>
    </r>
    <r>
      <rPr>
        <b/>
        <sz val="12"/>
        <color theme="1"/>
        <rFont val="Candara"/>
        <family val="2"/>
      </rPr>
      <t xml:space="preserve">4.752 </t>
    </r>
    <r>
      <rPr>
        <sz val="12"/>
        <color theme="1"/>
        <rFont val="Candara"/>
        <family val="2"/>
      </rPr>
      <t xml:space="preserve">poblacion atendida de la Localidad 2 De la Virgen y Turística y </t>
    </r>
    <r>
      <rPr>
        <b/>
        <sz val="12"/>
        <color theme="1"/>
        <rFont val="Candara"/>
        <family val="2"/>
      </rPr>
      <t>2.374</t>
    </r>
    <r>
      <rPr>
        <sz val="12"/>
        <color theme="1"/>
        <rFont val="Candara"/>
        <family val="2"/>
      </rPr>
      <t xml:space="preserve"> en  la Localidad 3 Industrial y de la Bahía.                                  Total:</t>
    </r>
    <r>
      <rPr>
        <b/>
        <sz val="12"/>
        <color theme="1"/>
        <rFont val="Candara"/>
        <family val="2"/>
      </rPr>
      <t xml:space="preserve"> 7.767</t>
    </r>
  </si>
  <si>
    <r>
      <rPr>
        <b/>
        <sz val="12"/>
        <color theme="1"/>
        <rFont val="Candara"/>
        <family val="2"/>
      </rPr>
      <t>4.997</t>
    </r>
    <r>
      <rPr>
        <sz val="12"/>
        <color theme="1"/>
        <rFont val="Candara"/>
        <family val="2"/>
      </rPr>
      <t xml:space="preserve"> poblacion impactada de la Localidad 1 Histórica y del Caribe Norte, </t>
    </r>
    <r>
      <rPr>
        <b/>
        <sz val="12"/>
        <color theme="1"/>
        <rFont val="Candara"/>
        <family val="2"/>
      </rPr>
      <t xml:space="preserve">5.024 </t>
    </r>
    <r>
      <rPr>
        <sz val="12"/>
        <color theme="1"/>
        <rFont val="Candara"/>
        <family val="2"/>
      </rPr>
      <t xml:space="preserve">personas atendidas de la Localidad 2 De la Virgen y Turística y </t>
    </r>
    <r>
      <rPr>
        <b/>
        <sz val="12"/>
        <color theme="1"/>
        <rFont val="Candara"/>
        <family val="2"/>
      </rPr>
      <t>3.244</t>
    </r>
    <r>
      <rPr>
        <sz val="12"/>
        <color theme="1"/>
        <rFont val="Candara"/>
        <family val="2"/>
      </rPr>
      <t xml:space="preserve"> personas de la Localidad 3 Industrial y de la Bahía                                 Total: </t>
    </r>
    <r>
      <rPr>
        <b/>
        <sz val="12"/>
        <color theme="1"/>
        <rFont val="Candara"/>
        <family val="2"/>
      </rPr>
      <t>13.265</t>
    </r>
  </si>
  <si>
    <t>Asistencia al Panel de Economía Naranja con el Centro de Pensamiento. Así mismo al panel con presidente de Colpensiones.  Se apoyó a 40 grupos  para la participación en los Carnavales de Barranquilla. 2019 , Proyecto Cartagena Creativa financiado por el IPCC y ejecutado por TUCULTURA, En el marco de la jornada de Economía Naranja en Cartagena precedida por Felipe Buitrago quien es Consejero Presidencial para Asuntos Económicos y Estratégicos, se estableció la Mesa de Economía Naranja de Cartagena liderada por la Alcaldía de Cartagena en alianza con instituciones, gremios y representantes culturales de la ciudad. Apertura de la convocatoria de estímulos y concertación con líneas especiales para proyectos de economía Cultural y creativa., evento Urban Dance, criando titeres, region caribe cultura,</t>
  </si>
  <si>
    <t>Realizados 35 comité técnicos de patrimonio para evaluación de proyectos de los cuales: 186 estudiados,  aprobados 15 y desfavorables 52 y el resto con observaciones.  (de estos siete proyectos son Institucionales del Distrito y de la Nación).</t>
  </si>
  <si>
    <t xml:space="preserve"> Realizadas 1.000 visitas para el seguimiento y control de los inmuebles en intervención en el Centro Histório, su área de influencia y periferia histórica.  15  cerramientos , 60 proyectos evaluados e iniciados 26 procesos administrativos. 9 obras de arte evaluadas, 2.000 visitas de control de fachadas a los predios para control de la publicidad visual del exterior.</t>
  </si>
  <si>
    <t>% EJECUCIÓN FINANCIERA A SEP 2019</t>
  </si>
  <si>
    <t>PATRIMONIO INMATERIAL, FIESTAS DE INDEPENDENCIA: Desarrollar una agenda de actividades civicas y culturales  con las candidatas al Reinado de la Independencia 2019.</t>
  </si>
  <si>
    <t>INSTITUTO DE PATRIMONIO Y CULTURA DE CARTAGENA - SEQUIMIENTO AL PLAN DE ACCIÓN ACUMULADO A SEPTIEMBRE 30 2019</t>
  </si>
  <si>
    <t>OBSERVACIONES Y ACCIONES ACUMULADAS DESARROLLADAS A SEPTIEMBRE 30 DE 2019</t>
  </si>
  <si>
    <r>
      <rPr>
        <b/>
        <sz val="12"/>
        <color theme="1"/>
        <rFont val="Candara"/>
        <family val="2"/>
      </rPr>
      <t>26.658</t>
    </r>
    <r>
      <rPr>
        <sz val="12"/>
        <color theme="1"/>
        <rFont val="Candara"/>
        <family val="2"/>
      </rPr>
      <t xml:space="preserve"> en la Localidad 1 Histórica y del Caribe Norte, </t>
    </r>
    <r>
      <rPr>
        <b/>
        <sz val="12"/>
        <color theme="1"/>
        <rFont val="Candara"/>
        <family val="2"/>
      </rPr>
      <t>121.477</t>
    </r>
    <r>
      <rPr>
        <sz val="12"/>
        <color theme="1"/>
        <rFont val="Candara"/>
        <family val="2"/>
      </rPr>
      <t xml:space="preserve"> enn la Localidad 2 De la Virgen y Turística, </t>
    </r>
    <r>
      <rPr>
        <b/>
        <sz val="12"/>
        <color theme="1"/>
        <rFont val="Candara"/>
        <family val="2"/>
      </rPr>
      <t>20.294</t>
    </r>
    <r>
      <rPr>
        <sz val="12"/>
        <color theme="1"/>
        <rFont val="Candara"/>
        <family val="2"/>
      </rPr>
      <t xml:space="preserve"> en la  Localidad 3 Industrial y de la Bahía, para un total de 168.429,</t>
    </r>
  </si>
  <si>
    <r>
      <rPr>
        <b/>
        <sz val="12"/>
        <color theme="1"/>
        <rFont val="Candara"/>
        <family val="2"/>
      </rPr>
      <t>703</t>
    </r>
    <r>
      <rPr>
        <sz val="12"/>
        <color theme="1"/>
        <rFont val="Candara"/>
        <family val="2"/>
      </rPr>
      <t xml:space="preserve"> poblacion impactada de la Localidad 1 Histórica y del Caribe Norte, </t>
    </r>
    <r>
      <rPr>
        <b/>
        <sz val="12"/>
        <color theme="1"/>
        <rFont val="Candara"/>
        <family val="2"/>
      </rPr>
      <t>2087</t>
    </r>
    <r>
      <rPr>
        <sz val="12"/>
        <color theme="1"/>
        <rFont val="Candara"/>
        <family val="2"/>
      </rPr>
      <t xml:space="preserve"> Localidad 2 De la Virgen y Turística y en la Localidad 3 Industrial y de la Bahía una poblacion de </t>
    </r>
    <r>
      <rPr>
        <b/>
        <sz val="12"/>
        <color theme="1"/>
        <rFont val="Candara"/>
        <family val="2"/>
      </rPr>
      <t>3.748 -                                                                   Para un total de 6.538</t>
    </r>
  </si>
  <si>
    <r>
      <rPr>
        <b/>
        <sz val="12"/>
        <color theme="1"/>
        <rFont val="Candara"/>
        <family val="2"/>
      </rPr>
      <t xml:space="preserve">749 </t>
    </r>
    <r>
      <rPr>
        <sz val="12"/>
        <color theme="1"/>
        <rFont val="Candara"/>
        <family val="2"/>
      </rPr>
      <t>poblacion impactada de la Localidad 1 Histórica y del Caribe Norte,</t>
    </r>
    <r>
      <rPr>
        <b/>
        <sz val="12"/>
        <color theme="1"/>
        <rFont val="Candara"/>
        <family val="2"/>
      </rPr>
      <t xml:space="preserve"> 6372 </t>
    </r>
    <r>
      <rPr>
        <sz val="12"/>
        <color theme="1"/>
        <rFont val="Candara"/>
        <family val="2"/>
      </rPr>
      <t xml:space="preserve">Localidad 2 De la Virgen y Turística, </t>
    </r>
    <r>
      <rPr>
        <b/>
        <sz val="12"/>
        <color theme="1"/>
        <rFont val="Candara"/>
        <family val="2"/>
      </rPr>
      <t>6369</t>
    </r>
    <r>
      <rPr>
        <sz val="12"/>
        <color theme="1"/>
        <rFont val="Candara"/>
        <family val="2"/>
      </rPr>
      <t xml:space="preserve"> Localidad 3 Industrial y de la Bahía.       Total</t>
    </r>
    <r>
      <rPr>
        <b/>
        <sz val="12"/>
        <color theme="1"/>
        <rFont val="Candara"/>
        <family val="2"/>
      </rPr>
      <t xml:space="preserve"> 13.480</t>
    </r>
  </si>
  <si>
    <t>META PROYECTO EJECUTADA A JUNIO  30 2019</t>
  </si>
  <si>
    <t>Se inscribieron 84 proyectos. Proyectos en investigación, formación, circulación y creación. 59 líneas en diferentes áreas artisticas y patrimonio. 30 BENEFICIARIOS DE LA CONVOCATORIA DE ESTIMULOS Y CONCERTACION.</t>
  </si>
  <si>
    <t xml:space="preserve">Realizada la convocatoria y seleccionados los ganadores: Inscritos 45 participantes y 33 beneficiados. En la convocatoria de comparas 177 inscritos y 103 beneficados con recursos y 8 en la convocatoria sin recursos. Con respecto a los actores festivos se inscribieron 41 y se beneficaron a 32. Con respecto a la convocatoria de cubrimiento de las Fiestas de Independencia, se inscribieron 42 Líneas presentadas: Programas radiales: 25, medios impresos y digitales: 9, medios televisivos: 2; beneficiados 37. En total 213 beneficiados en las convocatorias de las Fiestas de Independencia 2019. </t>
  </si>
  <si>
    <t xml:space="preserve">Realizada la convocatoria de becas UNIBAC- IPCC. Otorgadas a 46 estudiantes becados en los programas de Diseño Industrial, música y artes escénicas en el 1P- 2019. Para el segundo semestre, estudiantes;  38 antiguos mas 25 estudiantes nuevos IPCC  y 8 asumira  UNIBAC. Total :71 becados. En el 2019 se beneficiaron a un total de 117 estudiantes antiguos y nuevos.  </t>
  </si>
  <si>
    <t xml:space="preserve">3 reuniones del Consejo Distrital de Cultura de Cartagena, 6 Reuniones con los Consejos Locales de Cultura, 9 reuniónes con las áreas artísticas.  </t>
  </si>
  <si>
    <t xml:space="preserve">Se inscribieron 84 proyectos. Proyectos en investigación, formación, circulación y creación. 59 líneas en diferentes áreas artisticas y patrimonio. 30 BENEFICIARIOS DE LA CONVOCATORIA DE ESTIMULOS Y CONCERTACION. </t>
  </si>
  <si>
    <t>Lanzamiento de las fiestas en la casa del carnaval de Barranquilla, instalaciòn de publicidad en paraderos de buses y una valla.Dos ruedas de prensa para la presentación oficial de la agenda festiva, Desarrollo de estrategias de contenidos digitales para la divulgación e información de nuestro patrimomio cultural</t>
  </si>
  <si>
    <t xml:space="preserve">Visita a niños especiales, DATT y centros comerciales. </t>
  </si>
  <si>
    <t>Realizado el lanzamiento el 13 de septiembre en la plaza de la aduana, con la asistencia de los Lanceros, candidatas, actores festivos y la musica de Juan Carlos Coronel y Andy Montañez entre otros.</t>
  </si>
  <si>
    <t>Realizadas nueve (9) mesas de trabajo: reactivado el comité gestor PES, la mesa académica del PES, socialización de la metodología para el trabajar documento PES, sesiones de trabajo con el Ministerio de Cultura  y se realizó convocatoria para la construcción de la agenda festiva y académica de las fiestas de Independencia 2019.</t>
  </si>
  <si>
    <t>mantenimiento electrico y a gradas del segundo anillo, de la plaza de toros</t>
  </si>
  <si>
    <t>Adecuación de redes electricas en general y puesta al servicio de la mega biblioteca del Pie de la Popa, casas de la cultura Encarnación Tovar, biblioteca Juan de Dios Amador</t>
  </si>
  <si>
    <t>META PRODUCTO EJECUTADA ACUMULADA A JUN DE 2019</t>
  </si>
  <si>
    <t>39 acciones de protección y salvaguarda del patrimonio cultural</t>
  </si>
  <si>
    <t>10 procesos de patrimonio cultural que buscan preservar la memoria comunicados</t>
  </si>
  <si>
    <t>508.699  Personas impactadas por actividades culturales trabajadas desde un enfoque poblacional para fortalecer la interculturalidad.</t>
  </si>
  <si>
    <t>517 Artistas o colectivos artísticos fortalecidos en procesos de formación y creación</t>
  </si>
  <si>
    <t>499 actividades de agenda cultural</t>
  </si>
  <si>
    <t>Realizada celebración del día de la Danza, teatro, musica y artesano</t>
  </si>
  <si>
    <t xml:space="preserve">Se realizó en el mes de enero- febrero la convocatoria y agenda festiva y académica del Festival del Frito, Más de 60 mil unidades vendidas en el IX Festival del Dulce con presentaciones de jóvenes cartageneros y bandas que amenizan el saborear de los visitantes. Yaser Miranda, Grupo Gaita Raíces de Juancho, Grupo Son Cubano, Grupo Delta 9, Sheryl B.C., Compañía de danza Codafolco y Orquesta Charanga de África, en promedio, se vendieron 7.500 dulces diarios. 2. XXXV versión del Festival del Frito Cartagenero. Del 25 de enero al 3 de febrero de 2019, 120 mil personas disfrutaron de esta fiesta gastronómica , en el que se vendieron 500 mil fritos en el parqueadero del monumento de las botas viejas. Está pendiente en el mes de diciembre la realizción del festival del pastel cartagenero con ventas de mas de 60,000 pasteles
 </t>
  </si>
  <si>
    <t>Realizadas activides artisticas y culturales en el camellon de los Martires y otros espacios</t>
  </si>
  <si>
    <t>Realizados 3 preludios, noche de fantasia, noche de tambores y candela, desfile en vestido de baño,  aproximado de 4.000 asistentes por evento para un total de 40.000</t>
  </si>
  <si>
    <t xml:space="preserve">La ruta de los hornos en Bocachica,  está conformada por 38 hornos que fueron los puntos de producción durante el periodo virreinal en Cartagena. “Los hornos son la base del patrimonio militar de Cartagena,  realización de la segunda fase del inventario en el ambito distrital de los bienes inmuebles de interes cultural que poseen especial interes y reconocimiento a sus cualidades y representatividad historica, artistica y arquitectonica, ubicados en el area de influencia y la periferia historica del centro historico de cartagena de indias (barrios: manga, pie de la popa, el espinal y la plaza de toros de cartagena), ACTUALIZACIÓN DE INVENTARIOS DE BIENES INMUEBLES: revisión de la casa vernácula y arquitectura del periodo republicano y estado de la colección “ con la UDC. Y ULTL no verificada por el Distrito desde su reconocimiento hace 25 años (30 a 1523 unidades).   publicados los libros : ARQUITECTURA DEL PERIODO REPUBLICANO EN CARTAGENA DE INDIAS, RECONOCIMIENTO Y VALORACIÓN, 1840 - 1940, EL PATRIMONIO ARQUITECTÓNICO Y FORTIFICACIONES EN CARTAGENA DE INDIAS: IDENTIDAD, SIGNIFICADO CULTURAL Y PROSPECTIVA, DE UN PAISAJE CULTURAL EN RIESGo, TODA UNA CIUDAD,CARTAGENA DE INDIAS EN EL TRÁNSITO DEL SIGLO XIX AL , HERÁLDICA Y ESCUDOS NOBILIARIOS DE CARTAGENA DE INDIAS - EVOLUCIÓN HISTÓRICA DE LA NOMENCLATURA URBANA DE SU CENTRO HISTÓRICO EN EDIFICIOS PLAZAS Y CALLE, SISTEMAS CONSTRUCTIVOS ANTIGUOS LA PERMANENCIA DE LOS SISTEMAS
</t>
  </si>
  <si>
    <t xml:space="preserve">Realizadas 24 actividades de pedagogia festiva </t>
  </si>
  <si>
    <t>Realizado el encuentro los dias 18 y 19 de diciembre</t>
  </si>
  <si>
    <t xml:space="preserve">Construido y entregado a la comunidad  parque cultural del barrio El Socorro. </t>
  </si>
  <si>
    <t>MONTO EJECUTADO ACUMULADO A DIC 30</t>
  </si>
  <si>
    <t>52,815 asistentes a eventos artìsticos y culturale en el TAM</t>
  </si>
  <si>
    <t>Realizado durante toda la vigencia de la administración el sistema de información</t>
  </si>
  <si>
    <t>Realizado el 30 de diciembre, con la asistencia de 64  personas</t>
  </si>
  <si>
    <t>Realizados talleres de formación en  danzas, catedra afro, turismo cultural en Bocachica, Tierra Bomba, Caño del Oro y Bayunca, 5 procesos de formación artística en la Zona Insular, especifimente en Bocachica, Tierra Bamba, Caño del Oro, el Islote, Ararca. realizado el cabildo de la zona insular</t>
  </si>
  <si>
    <t>30 candidatas participaron por la corona de reina de Independencia</t>
  </si>
  <si>
    <t>Se realizo selección directa y se construyeron las 10 carrozas</t>
  </si>
  <si>
    <t>EJECUTADO ACUMULADO A DIC 30 DE 2019</t>
  </si>
  <si>
    <t>total acumulado 2019</t>
  </si>
  <si>
    <t>APROPIACION INICIAL  2019</t>
  </si>
  <si>
    <t xml:space="preserve"> Desfile cultural Tierra  de Calamaríes, que inicia en Las Bóvedas y termina en la Plaza de la Aduana, que muestra una mezcla de nuestras raíces.
La agenda termina con un  concierto multigeneracional, plural y vinculante totalmente gratuito. Se presentara Michi Sarmiento y su combo Bravo, Kevin Flórez, Harambú, Los Inéditos de Colombia, Heroico, el sonido cartagenero, Qarto Aparte, Grupo Fandango, Coro Gospel de Cartagena y DJ Fetcho.  Se realizo agenda artistica y cultural en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</si>
</sst>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_-* #,##0\ _€_-;\-* #,##0\ _€_-;_-* &quot;-&quot;\ _€_-;_-@_-"/>
    <numFmt numFmtId="165" formatCode="_-* #,##0_-;\-* #,##0_-;_-* &quot;-&quot;_-;_-@_-"/>
    <numFmt numFmtId="166" formatCode="_-&quot;$&quot;* #,##0.00_-;\-&quot;$&quot;* #,##0.00_-;_-&quot;$&quot;* &quot;-&quot;??_-;_-@_-"/>
    <numFmt numFmtId="167" formatCode="_-* #,##0.00_-;\-* #,##0.00_-;_-* &quot;-&quot;??_-;_-@_-"/>
    <numFmt numFmtId="168" formatCode="_(&quot;$&quot;\ * #,##0.00_);_(&quot;$&quot;\ * \(#,##0.00\);_(&quot;$&quot;\ * &quot;-&quot;??_);_(@_)"/>
    <numFmt numFmtId="169" formatCode="_-&quot;$&quot;* #,##0_-;\-&quot;$&quot;* #,##0_-;_-&quot;$&quot;* &quot;-&quot;??_-;_-@_-"/>
    <numFmt numFmtId="170" formatCode="&quot;$&quot;#,##0"/>
    <numFmt numFmtId="171" formatCode="#,##0;[Red]#,##0"/>
    <numFmt numFmtId="172" formatCode="_(&quot;$&quot;* #,##0_);_(&quot;$&quot;* \(#,##0\);_(&quot;$&quot;* &quot;-&quot;??_);_(@_)"/>
    <numFmt numFmtId="173" formatCode="yyyy\-mm\-dd;@"/>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name val="Calibri"/>
      <family val="2"/>
    </font>
    <font>
      <sz val="11"/>
      <color rgb="FF000000"/>
      <name val="Calibri"/>
      <family val="2"/>
    </font>
    <font>
      <sz val="10"/>
      <name val="Arial"/>
      <family val="2"/>
    </font>
    <font>
      <b/>
      <sz val="11"/>
      <color rgb="FFFA7D00"/>
      <name val="Calibri"/>
      <family val="2"/>
      <scheme val="minor"/>
    </font>
    <font>
      <u/>
      <sz val="11"/>
      <color theme="10"/>
      <name val="Calibri"/>
      <family val="2"/>
      <scheme val="minor"/>
    </font>
    <font>
      <u/>
      <sz val="11"/>
      <color theme="11"/>
      <name val="Calibri"/>
      <family val="2"/>
      <scheme val="minor"/>
    </font>
    <font>
      <b/>
      <sz val="12"/>
      <color theme="1"/>
      <name val="Candara"/>
      <family val="2"/>
    </font>
    <font>
      <sz val="12"/>
      <color theme="1"/>
      <name val="Candara"/>
      <family val="2"/>
    </font>
    <font>
      <sz val="12"/>
      <name val="Candara"/>
      <family val="2"/>
    </font>
    <font>
      <b/>
      <sz val="12"/>
      <color rgb="FF222222"/>
      <name val="Candara"/>
      <family val="2"/>
    </font>
    <font>
      <sz val="12"/>
      <color rgb="FF222222"/>
      <name val="Candara"/>
      <family val="2"/>
    </font>
    <font>
      <b/>
      <sz val="12"/>
      <name val="Candara"/>
      <family val="2"/>
    </font>
    <font>
      <sz val="14"/>
      <color theme="1"/>
      <name val="Candara"/>
      <family val="2"/>
    </font>
    <font>
      <b/>
      <sz val="16"/>
      <color theme="1"/>
      <name val="Candara"/>
      <family val="2"/>
    </font>
    <font>
      <b/>
      <sz val="14"/>
      <color theme="1"/>
      <name val="Candara"/>
      <family val="2"/>
    </font>
  </fonts>
  <fills count="2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
      <patternFill patternType="solid">
        <fgColor rgb="FFC4E6EE"/>
        <bgColor indexed="64"/>
      </patternFill>
    </fill>
    <fill>
      <patternFill patternType="solid">
        <fgColor rgb="FF80C3E2"/>
        <bgColor indexed="64"/>
      </patternFill>
    </fill>
    <fill>
      <patternFill patternType="solid">
        <fgColor rgb="FF8EA9DB"/>
        <bgColor indexed="64"/>
      </patternFill>
    </fill>
    <fill>
      <patternFill patternType="solid">
        <fgColor rgb="FF438ECC"/>
        <bgColor indexed="64"/>
      </patternFill>
    </fill>
    <fill>
      <patternFill patternType="solid">
        <fgColor rgb="FFFFCCFF"/>
        <bgColor indexed="64"/>
      </patternFill>
    </fill>
    <fill>
      <patternFill patternType="solid">
        <fgColor rgb="FFF282DF"/>
        <bgColor indexed="64"/>
      </patternFill>
    </fill>
    <fill>
      <patternFill patternType="solid">
        <fgColor rgb="FFF26592"/>
        <bgColor indexed="64"/>
      </patternFill>
    </fill>
    <fill>
      <patternFill patternType="solid">
        <fgColor rgb="FFF2328F"/>
        <bgColor indexed="64"/>
      </patternFill>
    </fill>
    <fill>
      <patternFill patternType="solid">
        <fgColor rgb="FFFF9933"/>
        <bgColor indexed="64"/>
      </patternFill>
    </fill>
    <fill>
      <patternFill patternType="solid">
        <fgColor rgb="FF7FD053"/>
        <bgColor indexed="64"/>
      </patternFill>
    </fill>
    <fill>
      <patternFill patternType="solid">
        <fgColor rgb="FF94EA20"/>
        <bgColor indexed="64"/>
      </patternFill>
    </fill>
    <fill>
      <patternFill patternType="solid">
        <fgColor rgb="FFFFE2FA"/>
        <bgColor indexed="64"/>
      </patternFill>
    </fill>
    <fill>
      <patternFill patternType="solid">
        <fgColor rgb="FF92D050"/>
        <bgColor indexed="64"/>
      </patternFill>
    </fill>
    <fill>
      <patternFill patternType="solid">
        <fgColor rgb="FF53D063"/>
        <bgColor indexed="64"/>
      </patternFill>
    </fill>
    <fill>
      <patternFill patternType="solid">
        <fgColor rgb="FFF2F2F2"/>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5">
    <xf numFmtId="0" fontId="0" fillId="0" borderId="0"/>
    <xf numFmtId="166"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4" fillId="0" borderId="0"/>
    <xf numFmtId="9" fontId="5" fillId="0" borderId="0">
      <alignment vertical="top"/>
      <protection locked="0"/>
    </xf>
    <xf numFmtId="166" fontId="5" fillId="0" borderId="0">
      <alignment vertical="top"/>
      <protection locked="0"/>
    </xf>
    <xf numFmtId="167" fontId="5" fillId="0" borderId="0">
      <alignment vertical="top"/>
      <protection locked="0"/>
    </xf>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5" fillId="0" borderId="0">
      <alignment vertical="top"/>
      <protection locked="0"/>
    </xf>
    <xf numFmtId="167" fontId="5" fillId="0" borderId="0">
      <alignment vertical="top"/>
      <protection locked="0"/>
    </xf>
    <xf numFmtId="164" fontId="3" fillId="0" borderId="0" applyFont="0" applyFill="0" applyBorder="0" applyAlignment="0" applyProtection="0"/>
    <xf numFmtId="0" fontId="3" fillId="0" borderId="0"/>
    <xf numFmtId="0" fontId="6" fillId="0" borderId="0"/>
    <xf numFmtId="9" fontId="6" fillId="0" borderId="0" applyFont="0" applyFill="0" applyBorder="0" applyAlignment="0" applyProtection="0"/>
    <xf numFmtId="0" fontId="7" fillId="20" borderId="2" applyNumberFormat="0" applyAlignment="0" applyProtection="0"/>
    <xf numFmtId="0" fontId="2" fillId="0" borderId="0"/>
    <xf numFmtId="168"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9" fontId="1" fillId="0" borderId="0" applyFont="0" applyFill="0" applyBorder="0" applyAlignment="0" applyProtection="0"/>
    <xf numFmtId="168" fontId="1" fillId="0" borderId="0" applyFont="0" applyFill="0" applyBorder="0" applyAlignment="0" applyProtection="0"/>
  </cellStyleXfs>
  <cellXfs count="371">
    <xf numFmtId="0" fontId="0" fillId="0" borderId="0" xfId="0"/>
    <xf numFmtId="0" fontId="11" fillId="3"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1" fontId="12" fillId="4" borderId="1" xfId="2" applyNumberFormat="1" applyFont="1" applyFill="1" applyBorder="1" applyAlignment="1">
      <alignment horizontal="center" vertical="center" wrapText="1"/>
    </xf>
    <xf numFmtId="0" fontId="11" fillId="0" borderId="0" xfId="0" applyFont="1" applyBorder="1" applyAlignment="1">
      <alignment horizontal="center" vertical="center" wrapText="1"/>
    </xf>
    <xf numFmtId="172" fontId="11" fillId="4" borderId="1" xfId="1" applyNumberFormat="1" applyFont="1" applyFill="1" applyBorder="1" applyAlignment="1">
      <alignment horizontal="center" vertical="center" wrapText="1"/>
    </xf>
    <xf numFmtId="9" fontId="11" fillId="4" borderId="1" xfId="2" applyFont="1" applyFill="1" applyBorder="1" applyAlignment="1">
      <alignment horizontal="center" vertical="center" wrapText="1"/>
    </xf>
    <xf numFmtId="171" fontId="11" fillId="6" borderId="1" xfId="0" applyNumberFormat="1" applyFont="1" applyFill="1" applyBorder="1" applyAlignment="1">
      <alignment horizontal="center" vertical="center" wrapText="1"/>
    </xf>
    <xf numFmtId="172" fontId="11" fillId="6" borderId="1" xfId="1" applyNumberFormat="1" applyFont="1" applyFill="1" applyBorder="1" applyAlignment="1">
      <alignment horizontal="center" vertical="center" wrapText="1"/>
    </xf>
    <xf numFmtId="0" fontId="11" fillId="0" borderId="0" xfId="0" applyFont="1" applyAlignment="1">
      <alignment horizontal="center" vertical="center" wrapText="1"/>
    </xf>
    <xf numFmtId="171" fontId="11"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172" fontId="11" fillId="7" borderId="1" xfId="1" applyNumberFormat="1" applyFont="1" applyFill="1" applyBorder="1" applyAlignment="1">
      <alignment horizontal="center" vertical="center" wrapText="1"/>
    </xf>
    <xf numFmtId="171" fontId="11" fillId="8" borderId="1" xfId="0" applyNumberFormat="1" applyFont="1" applyFill="1" applyBorder="1" applyAlignment="1">
      <alignment horizontal="center" vertical="center" wrapText="1"/>
    </xf>
    <xf numFmtId="172" fontId="12" fillId="8" borderId="1" xfId="1" applyNumberFormat="1" applyFont="1" applyFill="1" applyBorder="1" applyAlignment="1">
      <alignment horizontal="center" vertical="center" wrapText="1"/>
    </xf>
    <xf numFmtId="169" fontId="11" fillId="8" borderId="1" xfId="0" applyNumberFormat="1" applyFont="1" applyFill="1" applyBorder="1" applyAlignment="1">
      <alignment horizontal="center" vertical="center" wrapText="1"/>
    </xf>
    <xf numFmtId="171" fontId="11" fillId="9" borderId="1" xfId="0" applyNumberFormat="1" applyFont="1" applyFill="1" applyBorder="1" applyAlignment="1">
      <alignment horizontal="center" vertical="center" wrapText="1"/>
    </xf>
    <xf numFmtId="172" fontId="11" fillId="9" borderId="1" xfId="1" applyNumberFormat="1" applyFont="1" applyFill="1" applyBorder="1" applyAlignment="1">
      <alignment horizontal="center" vertical="center" wrapText="1"/>
    </xf>
    <xf numFmtId="169" fontId="11" fillId="9" borderId="1" xfId="0" applyNumberFormat="1" applyFont="1" applyFill="1" applyBorder="1" applyAlignment="1">
      <alignment horizontal="center" vertical="center" wrapText="1"/>
    </xf>
    <xf numFmtId="171" fontId="11" fillId="17" borderId="1" xfId="0" applyNumberFormat="1" applyFont="1" applyFill="1" applyBorder="1" applyAlignment="1">
      <alignment horizontal="center" vertical="center" wrapText="1"/>
    </xf>
    <xf numFmtId="171" fontId="11" fillId="11" borderId="1" xfId="0" applyNumberFormat="1" applyFont="1" applyFill="1" applyBorder="1" applyAlignment="1">
      <alignment horizontal="center" vertical="center" wrapText="1"/>
    </xf>
    <xf numFmtId="172" fontId="11" fillId="11" borderId="1" xfId="1" applyNumberFormat="1" applyFont="1" applyFill="1" applyBorder="1" applyAlignment="1">
      <alignment horizontal="center" vertical="center" wrapText="1"/>
    </xf>
    <xf numFmtId="169" fontId="11" fillId="11" borderId="1" xfId="0" applyNumberFormat="1" applyFont="1" applyFill="1" applyBorder="1" applyAlignment="1">
      <alignment horizontal="center" vertical="center" wrapText="1"/>
    </xf>
    <xf numFmtId="171" fontId="11" fillId="12" borderId="1" xfId="0" applyNumberFormat="1" applyFont="1" applyFill="1" applyBorder="1" applyAlignment="1">
      <alignment horizontal="center" vertical="center" wrapText="1"/>
    </xf>
    <xf numFmtId="169" fontId="11" fillId="12" borderId="1" xfId="0" applyNumberFormat="1" applyFont="1" applyFill="1" applyBorder="1" applyAlignment="1">
      <alignment horizontal="center" vertical="center" wrapText="1"/>
    </xf>
    <xf numFmtId="171" fontId="11" fillId="13" borderId="1" xfId="2" applyNumberFormat="1" applyFont="1" applyFill="1" applyBorder="1" applyAlignment="1">
      <alignment horizontal="center" vertical="center" wrapText="1"/>
    </xf>
    <xf numFmtId="172" fontId="11" fillId="13" borderId="1" xfId="1" applyNumberFormat="1" applyFont="1" applyFill="1" applyBorder="1" applyAlignment="1">
      <alignment horizontal="center" vertical="center" wrapText="1"/>
    </xf>
    <xf numFmtId="0" fontId="11" fillId="2" borderId="0" xfId="0" applyFont="1" applyFill="1" applyAlignment="1">
      <alignment horizontal="center" vertical="center" wrapText="1"/>
    </xf>
    <xf numFmtId="171" fontId="11" fillId="14" borderId="1" xfId="0" applyNumberFormat="1" applyFont="1" applyFill="1" applyBorder="1" applyAlignment="1">
      <alignment horizontal="center" vertical="center" wrapText="1"/>
    </xf>
    <xf numFmtId="172" fontId="12" fillId="14" borderId="1" xfId="1" applyNumberFormat="1" applyFont="1" applyFill="1" applyBorder="1" applyAlignment="1">
      <alignment horizontal="center" vertical="center" wrapText="1"/>
    </xf>
    <xf numFmtId="169" fontId="11" fillId="14" borderId="1" xfId="0" applyNumberFormat="1" applyFont="1" applyFill="1" applyBorder="1" applyAlignment="1">
      <alignment horizontal="center" vertical="center" wrapText="1"/>
    </xf>
    <xf numFmtId="172" fontId="12" fillId="2" borderId="1" xfId="1"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71" fontId="11" fillId="16" borderId="1" xfId="0" applyNumberFormat="1" applyFont="1" applyFill="1" applyBorder="1" applyAlignment="1">
      <alignment horizontal="center" vertical="center" wrapText="1"/>
    </xf>
    <xf numFmtId="172" fontId="12" fillId="16" borderId="1" xfId="1" applyNumberFormat="1" applyFont="1" applyFill="1" applyBorder="1" applyAlignment="1">
      <alignment horizontal="center" vertical="center" wrapText="1"/>
    </xf>
    <xf numFmtId="0" fontId="11" fillId="18" borderId="1" xfId="0" applyFont="1" applyFill="1" applyBorder="1" applyAlignment="1">
      <alignment horizontal="center" vertical="center" wrapText="1"/>
    </xf>
    <xf numFmtId="171" fontId="11" fillId="18" borderId="1" xfId="0" applyNumberFormat="1" applyFont="1" applyFill="1" applyBorder="1" applyAlignment="1">
      <alignment horizontal="center" vertical="center" wrapText="1"/>
    </xf>
    <xf numFmtId="169" fontId="11" fillId="3" borderId="0" xfId="0" applyNumberFormat="1" applyFont="1" applyFill="1" applyBorder="1" applyAlignment="1">
      <alignment horizontal="center" vertical="center" wrapText="1"/>
    </xf>
    <xf numFmtId="172" fontId="12" fillId="18" borderId="1" xfId="1" applyNumberFormat="1" applyFont="1" applyFill="1" applyBorder="1" applyAlignment="1">
      <alignment horizontal="center" vertical="center" wrapText="1"/>
    </xf>
    <xf numFmtId="0" fontId="11" fillId="17" borderId="1" xfId="0" applyNumberFormat="1" applyFont="1" applyFill="1" applyBorder="1" applyAlignment="1">
      <alignment horizontal="center" vertical="center" wrapText="1"/>
    </xf>
    <xf numFmtId="1" fontId="11" fillId="3" borderId="0" xfId="0" applyNumberFormat="1" applyFont="1" applyFill="1" applyBorder="1" applyAlignment="1">
      <alignment horizontal="center" vertical="center" wrapText="1"/>
    </xf>
    <xf numFmtId="1" fontId="11" fillId="3" borderId="0" xfId="0" applyNumberFormat="1" applyFont="1" applyFill="1" applyAlignment="1">
      <alignment horizontal="center" vertical="center" wrapText="1"/>
    </xf>
    <xf numFmtId="0" fontId="11" fillId="7" borderId="1" xfId="0" applyFont="1" applyFill="1" applyBorder="1" applyAlignment="1">
      <alignment horizontal="left" vertical="center" wrapText="1"/>
    </xf>
    <xf numFmtId="0" fontId="11" fillId="18" borderId="1" xfId="0" applyFont="1" applyFill="1" applyBorder="1" applyAlignment="1">
      <alignment horizontal="left" vertical="center" wrapText="1"/>
    </xf>
    <xf numFmtId="0" fontId="11" fillId="3" borderId="0" xfId="0" applyFont="1" applyFill="1" applyBorder="1" applyAlignment="1">
      <alignment horizontal="left" vertical="center" wrapText="1"/>
    </xf>
    <xf numFmtId="170" fontId="11" fillId="3" borderId="0" xfId="0" applyNumberFormat="1" applyFont="1" applyFill="1" applyBorder="1" applyAlignment="1">
      <alignment horizontal="center" vertical="center" wrapText="1"/>
    </xf>
    <xf numFmtId="166" fontId="10" fillId="18" borderId="1" xfId="1" applyFont="1" applyFill="1" applyBorder="1" applyAlignment="1">
      <alignment horizontal="center" vertical="center" wrapText="1"/>
    </xf>
    <xf numFmtId="173" fontId="12" fillId="12" borderId="1" xfId="0" applyNumberFormat="1" applyFont="1" applyFill="1" applyBorder="1" applyAlignment="1">
      <alignment horizontal="center" vertical="center" wrapText="1"/>
    </xf>
    <xf numFmtId="173" fontId="12" fillId="13" borderId="1" xfId="0" applyNumberFormat="1" applyFont="1" applyFill="1" applyBorder="1" applyAlignment="1">
      <alignment horizontal="center" vertical="center" wrapText="1"/>
    </xf>
    <xf numFmtId="173" fontId="12" fillId="14" borderId="1" xfId="0" applyNumberFormat="1" applyFont="1" applyFill="1" applyBorder="1" applyAlignment="1">
      <alignment horizontal="center" vertical="center" wrapText="1"/>
    </xf>
    <xf numFmtId="0" fontId="13" fillId="4" borderId="1" xfId="0" applyNumberFormat="1" applyFont="1" applyFill="1" applyBorder="1" applyAlignment="1">
      <alignment horizontal="center" vertical="center"/>
    </xf>
    <xf numFmtId="0" fontId="14" fillId="4" borderId="1" xfId="0" applyNumberFormat="1" applyFont="1" applyFill="1" applyBorder="1" applyAlignment="1">
      <alignment horizontal="center" vertical="center" wrapText="1"/>
    </xf>
    <xf numFmtId="0" fontId="13" fillId="6" borderId="1" xfId="0" applyNumberFormat="1" applyFont="1" applyFill="1" applyBorder="1" applyAlignment="1">
      <alignment horizontal="center" vertical="center"/>
    </xf>
    <xf numFmtId="0" fontId="13" fillId="7" borderId="1" xfId="0" applyNumberFormat="1" applyFont="1" applyFill="1" applyBorder="1" applyAlignment="1">
      <alignment horizontal="center" vertical="center"/>
    </xf>
    <xf numFmtId="0" fontId="13" fillId="8" borderId="1" xfId="0" applyNumberFormat="1" applyFont="1" applyFill="1" applyBorder="1" applyAlignment="1">
      <alignment horizontal="center" vertical="center"/>
    </xf>
    <xf numFmtId="0" fontId="13" fillId="9" borderId="1" xfId="0" applyNumberFormat="1" applyFont="1" applyFill="1" applyBorder="1" applyAlignment="1">
      <alignment horizontal="center" vertical="center"/>
    </xf>
    <xf numFmtId="0" fontId="10" fillId="3" borderId="0" xfId="1" applyNumberFormat="1" applyFont="1" applyFill="1" applyAlignment="1">
      <alignment horizontal="center" vertical="center"/>
    </xf>
    <xf numFmtId="0" fontId="10" fillId="0" borderId="0" xfId="1" applyNumberFormat="1" applyFont="1" applyAlignment="1">
      <alignment horizontal="center" vertical="center"/>
    </xf>
    <xf numFmtId="0" fontId="11" fillId="14" borderId="1" xfId="1" applyNumberFormat="1" applyFont="1" applyFill="1" applyBorder="1" applyAlignment="1">
      <alignment horizontal="center" vertical="center" wrapText="1"/>
    </xf>
    <xf numFmtId="0" fontId="11" fillId="3" borderId="0"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8" borderId="1" xfId="0" applyFont="1" applyFill="1" applyBorder="1" applyAlignment="1">
      <alignment horizontal="center" vertical="center" wrapText="1"/>
    </xf>
    <xf numFmtId="171" fontId="11" fillId="2"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xf>
    <xf numFmtId="3" fontId="13" fillId="6" borderId="1" xfId="0" applyNumberFormat="1" applyFont="1" applyFill="1" applyBorder="1" applyAlignment="1">
      <alignment horizontal="center" vertical="center"/>
    </xf>
    <xf numFmtId="3" fontId="13" fillId="7" borderId="1" xfId="0" applyNumberFormat="1" applyFont="1" applyFill="1" applyBorder="1" applyAlignment="1">
      <alignment horizontal="center" vertical="center"/>
    </xf>
    <xf numFmtId="3" fontId="13" fillId="8" borderId="1" xfId="0" applyNumberFormat="1" applyFont="1" applyFill="1" applyBorder="1" applyAlignment="1">
      <alignment horizontal="center" vertical="center"/>
    </xf>
    <xf numFmtId="3" fontId="13" fillId="9" borderId="1" xfId="0" applyNumberFormat="1" applyFont="1" applyFill="1" applyBorder="1" applyAlignment="1">
      <alignment horizontal="center" vertical="center"/>
    </xf>
    <xf numFmtId="3" fontId="11" fillId="17" borderId="1" xfId="0" applyNumberFormat="1" applyFont="1" applyFill="1" applyBorder="1" applyAlignment="1">
      <alignment horizontal="center" vertical="center" wrapText="1"/>
    </xf>
    <xf numFmtId="9" fontId="11" fillId="3" borderId="0" xfId="2" applyFont="1" applyFill="1" applyBorder="1" applyAlignment="1">
      <alignment horizontal="left" vertical="center" wrapText="1"/>
    </xf>
    <xf numFmtId="0" fontId="12" fillId="6"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164" fontId="11" fillId="7" borderId="1" xfId="15" applyFont="1" applyFill="1" applyBorder="1" applyAlignment="1">
      <alignment horizontal="left" vertical="center" wrapText="1"/>
    </xf>
    <xf numFmtId="0" fontId="12" fillId="17" borderId="1" xfId="0" applyFont="1" applyFill="1" applyBorder="1" applyAlignment="1">
      <alignment horizontal="left" vertical="center" wrapText="1"/>
    </xf>
    <xf numFmtId="0" fontId="12" fillId="13" borderId="1" xfId="0" applyFont="1" applyFill="1" applyBorder="1" applyAlignment="1">
      <alignment horizontal="left" vertical="center" wrapText="1"/>
    </xf>
    <xf numFmtId="0" fontId="12" fillId="18" borderId="1" xfId="0" applyFont="1" applyFill="1" applyBorder="1" applyAlignment="1">
      <alignment horizontal="left" vertical="center" wrapText="1"/>
    </xf>
    <xf numFmtId="171" fontId="11" fillId="18" borderId="1" xfId="0" applyNumberFormat="1" applyFont="1" applyFill="1" applyBorder="1" applyAlignment="1">
      <alignment horizontal="left" vertical="center" wrapText="1"/>
    </xf>
    <xf numFmtId="10" fontId="11" fillId="3" borderId="0" xfId="0" applyNumberFormat="1" applyFont="1" applyFill="1" applyAlignment="1">
      <alignment horizontal="left" vertical="center" wrapText="1"/>
    </xf>
    <xf numFmtId="171" fontId="11" fillId="3" borderId="0" xfId="0" applyNumberFormat="1" applyFont="1" applyFill="1" applyAlignment="1">
      <alignment horizontal="left" vertical="center" wrapText="1"/>
    </xf>
    <xf numFmtId="0" fontId="11" fillId="0" borderId="0" xfId="0" applyFont="1" applyAlignment="1">
      <alignment horizontal="left" vertical="center" wrapText="1"/>
    </xf>
    <xf numFmtId="10" fontId="11" fillId="0" borderId="0" xfId="0" applyNumberFormat="1" applyFont="1" applyAlignment="1">
      <alignment horizontal="left" vertical="center" wrapText="1"/>
    </xf>
    <xf numFmtId="171" fontId="11" fillId="0" borderId="0" xfId="0" applyNumberFormat="1" applyFont="1" applyAlignment="1">
      <alignment horizontal="left"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6" borderId="19" xfId="0" applyFont="1" applyFill="1" applyBorder="1" applyAlignment="1">
      <alignment horizontal="left" vertical="center" wrapText="1"/>
    </xf>
    <xf numFmtId="0" fontId="11" fillId="7" borderId="19" xfId="0" applyFont="1" applyFill="1" applyBorder="1" applyAlignment="1">
      <alignment horizontal="left" vertical="center" wrapText="1"/>
    </xf>
    <xf numFmtId="0" fontId="11" fillId="8" borderId="19" xfId="0" applyFont="1" applyFill="1" applyBorder="1" applyAlignment="1">
      <alignment horizontal="left" vertical="center" wrapText="1"/>
    </xf>
    <xf numFmtId="0" fontId="11" fillId="9" borderId="19" xfId="0" applyFont="1" applyFill="1" applyBorder="1" applyAlignment="1">
      <alignment horizontal="left" vertical="center" wrapText="1"/>
    </xf>
    <xf numFmtId="0" fontId="11" fillId="11" borderId="19" xfId="0" applyFont="1" applyFill="1" applyBorder="1" applyAlignment="1">
      <alignment horizontal="left" vertical="center" wrapText="1"/>
    </xf>
    <xf numFmtId="0" fontId="11" fillId="12" borderId="19" xfId="0" applyFont="1" applyFill="1" applyBorder="1" applyAlignment="1">
      <alignment horizontal="left" vertical="center" wrapText="1"/>
    </xf>
    <xf numFmtId="0" fontId="11" fillId="13" borderId="19" xfId="0" applyFont="1" applyFill="1" applyBorder="1" applyAlignment="1">
      <alignment horizontal="left" vertical="center" wrapText="1"/>
    </xf>
    <xf numFmtId="0" fontId="11" fillId="14" borderId="19"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16" borderId="19" xfId="0" applyFont="1" applyFill="1" applyBorder="1" applyAlignment="1">
      <alignment horizontal="left" vertical="center" wrapText="1"/>
    </xf>
    <xf numFmtId="0" fontId="11" fillId="18" borderId="19" xfId="0" applyFont="1" applyFill="1" applyBorder="1" applyAlignment="1">
      <alignment horizontal="left" vertical="center" wrapText="1"/>
    </xf>
    <xf numFmtId="10" fontId="11" fillId="19" borderId="21" xfId="0" applyNumberFormat="1" applyFont="1" applyFill="1" applyBorder="1" applyAlignment="1">
      <alignment horizontal="left" vertical="center" wrapText="1"/>
    </xf>
    <xf numFmtId="0" fontId="11" fillId="19" borderId="21" xfId="0" applyFont="1" applyFill="1" applyBorder="1" applyAlignment="1">
      <alignment horizontal="left" vertical="center" wrapText="1"/>
    </xf>
    <xf numFmtId="0" fontId="11" fillId="19" borderId="21" xfId="0" applyFont="1" applyFill="1" applyBorder="1" applyAlignment="1">
      <alignment horizontal="center" vertical="center" wrapText="1"/>
    </xf>
    <xf numFmtId="0" fontId="11" fillId="18" borderId="21" xfId="0" applyFont="1" applyFill="1" applyBorder="1" applyAlignment="1">
      <alignment horizontal="center" vertical="center" wrapText="1"/>
    </xf>
    <xf numFmtId="172" fontId="12" fillId="18" borderId="21" xfId="1" applyNumberFormat="1" applyFont="1" applyFill="1" applyBorder="1" applyAlignment="1">
      <alignment horizontal="center" vertical="center" wrapText="1"/>
    </xf>
    <xf numFmtId="0" fontId="11" fillId="19" borderId="22" xfId="0" applyFont="1" applyFill="1" applyBorder="1" applyAlignment="1">
      <alignment horizontal="left" vertical="center" wrapText="1"/>
    </xf>
    <xf numFmtId="171" fontId="11" fillId="17" borderId="1" xfId="0" applyNumberFormat="1" applyFont="1" applyFill="1" applyBorder="1" applyAlignment="1">
      <alignment horizontal="left" vertical="top" wrapText="1"/>
    </xf>
    <xf numFmtId="0" fontId="11" fillId="16"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11"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8" borderId="1" xfId="0" applyFont="1" applyFill="1" applyBorder="1" applyAlignment="1">
      <alignment horizontal="left" vertical="center" wrapText="1"/>
    </xf>
    <xf numFmtId="164" fontId="11" fillId="9" borderId="1" xfId="15" applyFont="1" applyFill="1" applyBorder="1" applyAlignment="1">
      <alignment horizontal="left" vertical="center" wrapText="1"/>
    </xf>
    <xf numFmtId="0" fontId="11" fillId="17" borderId="1" xfId="0" applyNumberFormat="1" applyFont="1" applyFill="1" applyBorder="1" applyAlignment="1">
      <alignment horizontal="left" vertical="center" wrapText="1"/>
    </xf>
    <xf numFmtId="0" fontId="12" fillId="16" borderId="1" xfId="0" applyFont="1" applyFill="1" applyBorder="1" applyAlignment="1">
      <alignment horizontal="left" vertical="center" wrapText="1"/>
    </xf>
    <xf numFmtId="0" fontId="11" fillId="17" borderId="1" xfId="0" applyFont="1" applyFill="1" applyBorder="1" applyAlignment="1">
      <alignment horizontal="left" vertical="center" wrapText="1"/>
    </xf>
    <xf numFmtId="0" fontId="11" fillId="12" borderId="1" xfId="0" applyFont="1" applyFill="1" applyBorder="1" applyAlignment="1">
      <alignment horizontal="left" vertical="center" wrapText="1"/>
    </xf>
    <xf numFmtId="0" fontId="11" fillId="13" borderId="1"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14"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left"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3" borderId="0" xfId="0" applyFont="1" applyFill="1" applyAlignment="1">
      <alignment horizontal="center" vertical="center" wrapText="1"/>
    </xf>
    <xf numFmtId="0" fontId="12" fillId="8"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17" borderId="1" xfId="0" applyFont="1" applyFill="1" applyBorder="1" applyAlignment="1">
      <alignment horizontal="left" vertical="center" wrapText="1"/>
    </xf>
    <xf numFmtId="0" fontId="11" fillId="11" borderId="1" xfId="0" applyFont="1" applyFill="1" applyBorder="1" applyAlignment="1">
      <alignment horizontal="left" vertical="center" wrapText="1"/>
    </xf>
    <xf numFmtId="0" fontId="11" fillId="12" borderId="1" xfId="0" applyFont="1" applyFill="1" applyBorder="1" applyAlignment="1">
      <alignment horizontal="left" vertical="center" wrapText="1"/>
    </xf>
    <xf numFmtId="0" fontId="11" fillId="13" borderId="1" xfId="0" applyFont="1" applyFill="1" applyBorder="1" applyAlignment="1">
      <alignment horizontal="left" vertical="center" wrapText="1"/>
    </xf>
    <xf numFmtId="0" fontId="11" fillId="1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1" fontId="10" fillId="5" borderId="16" xfId="0" applyNumberFormat="1" applyFont="1" applyFill="1" applyBorder="1" applyAlignment="1">
      <alignment horizontal="center" vertical="center" wrapText="1"/>
    </xf>
    <xf numFmtId="1" fontId="15" fillId="4"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1" fontId="15" fillId="7" borderId="1" xfId="0" applyNumberFormat="1" applyFont="1" applyFill="1" applyBorder="1" applyAlignment="1">
      <alignment horizontal="center" vertical="center" wrapText="1"/>
    </xf>
    <xf numFmtId="1" fontId="15" fillId="8" borderId="1" xfId="0" applyNumberFormat="1" applyFont="1" applyFill="1" applyBorder="1" applyAlignment="1">
      <alignment horizontal="center" vertical="center" wrapText="1"/>
    </xf>
    <xf numFmtId="1" fontId="15" fillId="9" borderId="1" xfId="0" applyNumberFormat="1" applyFont="1" applyFill="1" applyBorder="1" applyAlignment="1">
      <alignment horizontal="center" vertical="center" wrapText="1"/>
    </xf>
    <xf numFmtId="1" fontId="15" fillId="17" borderId="1" xfId="0" applyNumberFormat="1" applyFont="1" applyFill="1" applyBorder="1" applyAlignment="1">
      <alignment horizontal="center" vertical="center" wrapText="1"/>
    </xf>
    <xf numFmtId="3" fontId="10" fillId="17" borderId="1" xfId="0" applyNumberFormat="1" applyFont="1" applyFill="1" applyBorder="1" applyAlignment="1">
      <alignment horizontal="center" vertical="center" wrapText="1"/>
    </xf>
    <xf numFmtId="1" fontId="15" fillId="11" borderId="1" xfId="0" applyNumberFormat="1" applyFont="1" applyFill="1" applyBorder="1" applyAlignment="1">
      <alignment horizontal="center" vertical="center" wrapText="1"/>
    </xf>
    <xf numFmtId="1" fontId="15" fillId="12" borderId="1" xfId="0" applyNumberFormat="1" applyFont="1" applyFill="1" applyBorder="1" applyAlignment="1">
      <alignment horizontal="center" vertical="center" wrapText="1"/>
    </xf>
    <xf numFmtId="1" fontId="15" fillId="13" borderId="1" xfId="0" applyNumberFormat="1" applyFont="1" applyFill="1" applyBorder="1" applyAlignment="1">
      <alignment horizontal="center" vertical="center" wrapText="1"/>
    </xf>
    <xf numFmtId="1" fontId="15" fillId="14" borderId="1"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1" fontId="15" fillId="16" borderId="1" xfId="0" applyNumberFormat="1" applyFont="1" applyFill="1" applyBorder="1" applyAlignment="1">
      <alignment horizontal="center" vertical="center" wrapText="1"/>
    </xf>
    <xf numFmtId="1" fontId="15" fillId="18" borderId="1" xfId="0" applyNumberFormat="1" applyFont="1" applyFill="1" applyBorder="1" applyAlignment="1">
      <alignment horizontal="center" vertical="center" wrapText="1"/>
    </xf>
    <xf numFmtId="1" fontId="15" fillId="19" borderId="1" xfId="0" applyNumberFormat="1" applyFont="1" applyFill="1" applyBorder="1" applyAlignment="1">
      <alignment horizontal="center" vertical="center" wrapText="1"/>
    </xf>
    <xf numFmtId="3" fontId="10" fillId="3" borderId="0" xfId="0" applyNumberFormat="1" applyFont="1" applyFill="1" applyAlignment="1">
      <alignment horizontal="center" vertical="center" wrapText="1"/>
    </xf>
    <xf numFmtId="1" fontId="10" fillId="3" borderId="0" xfId="0" applyNumberFormat="1" applyFont="1" applyFill="1" applyAlignment="1">
      <alignment horizontal="center" vertical="center" wrapText="1"/>
    </xf>
    <xf numFmtId="3" fontId="10" fillId="0" borderId="0" xfId="0" applyNumberFormat="1" applyFont="1" applyAlignment="1">
      <alignment horizontal="center" vertical="center" wrapText="1"/>
    </xf>
    <xf numFmtId="1" fontId="10" fillId="0" borderId="0" xfId="0" applyNumberFormat="1" applyFont="1" applyAlignment="1">
      <alignment horizontal="center" vertical="center" wrapText="1"/>
    </xf>
    <xf numFmtId="173" fontId="11" fillId="4" borderId="1" xfId="20" applyNumberFormat="1" applyFont="1" applyFill="1" applyBorder="1" applyAlignment="1">
      <alignment horizontal="center" vertical="center" wrapText="1"/>
    </xf>
    <xf numFmtId="173" fontId="12" fillId="4" borderId="1" xfId="20" applyNumberFormat="1" applyFont="1" applyFill="1" applyBorder="1" applyAlignment="1">
      <alignment horizontal="center" vertical="center" wrapText="1"/>
    </xf>
    <xf numFmtId="172" fontId="12" fillId="4" borderId="1" xfId="1" applyNumberFormat="1" applyFont="1" applyFill="1" applyBorder="1" applyAlignment="1" applyProtection="1">
      <alignment horizontal="center" vertical="center"/>
    </xf>
    <xf numFmtId="170" fontId="11" fillId="4" borderId="1" xfId="15" applyNumberFormat="1" applyFont="1" applyFill="1" applyBorder="1" applyAlignment="1">
      <alignment horizontal="center" vertical="center"/>
    </xf>
    <xf numFmtId="0" fontId="14" fillId="6" borderId="1" xfId="0" applyNumberFormat="1" applyFont="1" applyFill="1" applyBorder="1" applyAlignment="1">
      <alignment horizontal="center" vertical="center" wrapText="1"/>
    </xf>
    <xf numFmtId="173" fontId="11" fillId="6" borderId="1" xfId="20" applyNumberFormat="1" applyFont="1" applyFill="1" applyBorder="1" applyAlignment="1">
      <alignment horizontal="center" vertical="center" wrapText="1"/>
    </xf>
    <xf numFmtId="173" fontId="12" fillId="6" borderId="1" xfId="20" applyNumberFormat="1" applyFont="1" applyFill="1" applyBorder="1" applyAlignment="1">
      <alignment horizontal="center" vertical="center" wrapText="1"/>
    </xf>
    <xf numFmtId="0" fontId="14" fillId="7" borderId="1" xfId="0" applyNumberFormat="1" applyFont="1" applyFill="1" applyBorder="1" applyAlignment="1">
      <alignment horizontal="center" vertical="center" wrapText="1"/>
    </xf>
    <xf numFmtId="173" fontId="11" fillId="7" borderId="1" xfId="20" applyNumberFormat="1" applyFont="1" applyFill="1" applyBorder="1" applyAlignment="1">
      <alignment horizontal="center" vertical="center" wrapText="1"/>
    </xf>
    <xf numFmtId="173" fontId="12" fillId="7" borderId="1" xfId="20" applyNumberFormat="1" applyFont="1" applyFill="1" applyBorder="1" applyAlignment="1">
      <alignment horizontal="center" vertical="center" wrapText="1"/>
    </xf>
    <xf numFmtId="172" fontId="12" fillId="7" borderId="1" xfId="1" applyNumberFormat="1" applyFont="1" applyFill="1" applyBorder="1" applyAlignment="1" applyProtection="1">
      <alignment horizontal="center" vertical="center"/>
    </xf>
    <xf numFmtId="0" fontId="14" fillId="8" borderId="1" xfId="0" applyNumberFormat="1" applyFont="1" applyFill="1" applyBorder="1" applyAlignment="1">
      <alignment horizontal="center" vertical="center" wrapText="1"/>
    </xf>
    <xf numFmtId="173" fontId="11" fillId="8" borderId="1" xfId="20" applyNumberFormat="1" applyFont="1" applyFill="1" applyBorder="1" applyAlignment="1">
      <alignment horizontal="center" vertical="center" wrapText="1"/>
    </xf>
    <xf numFmtId="173" fontId="12" fillId="8" borderId="1" xfId="20" applyNumberFormat="1" applyFont="1" applyFill="1" applyBorder="1" applyAlignment="1">
      <alignment horizontal="center" vertical="center" wrapText="1"/>
    </xf>
    <xf numFmtId="0" fontId="14" fillId="9" borderId="1" xfId="0" applyNumberFormat="1" applyFont="1" applyFill="1" applyBorder="1" applyAlignment="1">
      <alignment horizontal="center" vertical="center" wrapText="1"/>
    </xf>
    <xf numFmtId="173" fontId="11" fillId="9" borderId="1" xfId="20" applyNumberFormat="1" applyFont="1" applyFill="1" applyBorder="1" applyAlignment="1">
      <alignment horizontal="center" vertical="center" wrapText="1"/>
    </xf>
    <xf numFmtId="173" fontId="12" fillId="9" borderId="1" xfId="20" applyNumberFormat="1" applyFont="1" applyFill="1" applyBorder="1" applyAlignment="1">
      <alignment horizontal="center" vertical="center" wrapText="1"/>
    </xf>
    <xf numFmtId="3" fontId="13" fillId="17" borderId="1" xfId="1" applyNumberFormat="1" applyFont="1" applyFill="1" applyBorder="1" applyAlignment="1">
      <alignment horizontal="center" vertical="center"/>
    </xf>
    <xf numFmtId="0" fontId="14" fillId="17" borderId="1" xfId="0" applyNumberFormat="1" applyFont="1" applyFill="1" applyBorder="1" applyAlignment="1">
      <alignment horizontal="center" vertical="center" wrapText="1"/>
    </xf>
    <xf numFmtId="173" fontId="11" fillId="17" borderId="1" xfId="20" applyNumberFormat="1" applyFont="1" applyFill="1" applyBorder="1" applyAlignment="1">
      <alignment horizontal="center" vertical="center" wrapText="1"/>
    </xf>
    <xf numFmtId="173" fontId="12" fillId="17" borderId="1" xfId="20" applyNumberFormat="1" applyFont="1" applyFill="1" applyBorder="1" applyAlignment="1">
      <alignment horizontal="center" vertical="center" wrapText="1"/>
    </xf>
    <xf numFmtId="172" fontId="12" fillId="17" borderId="1" xfId="1" applyNumberFormat="1" applyFont="1" applyFill="1" applyBorder="1" applyAlignment="1" applyProtection="1">
      <alignment horizontal="center" vertical="center" wrapText="1"/>
    </xf>
    <xf numFmtId="170" fontId="11" fillId="17" borderId="1" xfId="15" applyNumberFormat="1" applyFont="1" applyFill="1" applyBorder="1" applyAlignment="1">
      <alignment horizontal="center" vertical="center"/>
    </xf>
    <xf numFmtId="3" fontId="13" fillId="11" borderId="1" xfId="0" applyNumberFormat="1" applyFont="1" applyFill="1" applyBorder="1" applyAlignment="1">
      <alignment horizontal="center" vertical="center"/>
    </xf>
    <xf numFmtId="0" fontId="14" fillId="11" borderId="1" xfId="0" applyNumberFormat="1" applyFont="1" applyFill="1" applyBorder="1" applyAlignment="1">
      <alignment horizontal="center" vertical="center"/>
    </xf>
    <xf numFmtId="0" fontId="14" fillId="11" borderId="1" xfId="0" applyNumberFormat="1" applyFont="1" applyFill="1" applyBorder="1" applyAlignment="1">
      <alignment horizontal="center" vertical="center" wrapText="1"/>
    </xf>
    <xf numFmtId="173" fontId="11" fillId="11" borderId="1" xfId="20" applyNumberFormat="1" applyFont="1" applyFill="1" applyBorder="1" applyAlignment="1">
      <alignment horizontal="center" vertical="center" wrapText="1"/>
    </xf>
    <xf numFmtId="173" fontId="12" fillId="11" borderId="1" xfId="20" applyNumberFormat="1" applyFont="1" applyFill="1" applyBorder="1" applyAlignment="1">
      <alignment horizontal="center" vertical="center" wrapText="1"/>
    </xf>
    <xf numFmtId="3" fontId="13" fillId="12" borderId="1" xfId="0" applyNumberFormat="1" applyFont="1" applyFill="1" applyBorder="1" applyAlignment="1">
      <alignment horizontal="center" vertical="center"/>
    </xf>
    <xf numFmtId="0" fontId="14" fillId="12" borderId="1" xfId="0" applyNumberFormat="1" applyFont="1" applyFill="1" applyBorder="1" applyAlignment="1">
      <alignment horizontal="center" vertical="center"/>
    </xf>
    <xf numFmtId="0" fontId="14" fillId="12" borderId="1" xfId="0" applyNumberFormat="1" applyFont="1" applyFill="1" applyBorder="1" applyAlignment="1">
      <alignment horizontal="center" vertical="center" wrapText="1"/>
    </xf>
    <xf numFmtId="173" fontId="11" fillId="12" borderId="1" xfId="20" applyNumberFormat="1" applyFont="1" applyFill="1" applyBorder="1" applyAlignment="1">
      <alignment horizontal="center" vertical="center" wrapText="1"/>
    </xf>
    <xf numFmtId="173" fontId="12" fillId="12" borderId="1" xfId="20" applyNumberFormat="1" applyFont="1" applyFill="1" applyBorder="1" applyAlignment="1">
      <alignment horizontal="center" vertical="center" wrapText="1"/>
    </xf>
    <xf numFmtId="172" fontId="12" fillId="12" borderId="1" xfId="1" applyNumberFormat="1" applyFont="1" applyFill="1" applyBorder="1" applyAlignment="1" applyProtection="1">
      <alignment horizontal="center" vertical="center" wrapText="1"/>
    </xf>
    <xf numFmtId="3" fontId="13" fillId="13" borderId="1" xfId="0" applyNumberFormat="1" applyFont="1" applyFill="1" applyBorder="1" applyAlignment="1">
      <alignment horizontal="center" vertical="center"/>
    </xf>
    <xf numFmtId="0" fontId="14" fillId="13" borderId="1" xfId="0" applyNumberFormat="1" applyFont="1" applyFill="1" applyBorder="1" applyAlignment="1">
      <alignment horizontal="center" vertical="center"/>
    </xf>
    <xf numFmtId="0" fontId="14" fillId="13" borderId="1" xfId="0" applyNumberFormat="1" applyFont="1" applyFill="1" applyBorder="1" applyAlignment="1">
      <alignment horizontal="center" vertical="center" wrapText="1"/>
    </xf>
    <xf numFmtId="173" fontId="11" fillId="13" borderId="1" xfId="20" applyNumberFormat="1" applyFont="1" applyFill="1" applyBorder="1" applyAlignment="1">
      <alignment horizontal="center" vertical="center" wrapText="1"/>
    </xf>
    <xf numFmtId="173" fontId="12" fillId="13" borderId="1" xfId="20" applyNumberFormat="1" applyFont="1" applyFill="1" applyBorder="1" applyAlignment="1">
      <alignment horizontal="center" vertical="center" wrapText="1"/>
    </xf>
    <xf numFmtId="170" fontId="11" fillId="13" borderId="1" xfId="15" applyNumberFormat="1" applyFont="1" applyFill="1" applyBorder="1" applyAlignment="1">
      <alignment horizontal="center" vertical="center"/>
    </xf>
    <xf numFmtId="3" fontId="13" fillId="14" borderId="1" xfId="0" applyNumberFormat="1" applyFont="1" applyFill="1" applyBorder="1" applyAlignment="1">
      <alignment horizontal="center" vertical="center"/>
    </xf>
    <xf numFmtId="0" fontId="14" fillId="14" borderId="1" xfId="0" applyNumberFormat="1" applyFont="1" applyFill="1" applyBorder="1" applyAlignment="1">
      <alignment horizontal="center" vertical="center"/>
    </xf>
    <xf numFmtId="173" fontId="11" fillId="14" borderId="1" xfId="20" applyNumberFormat="1" applyFont="1" applyFill="1" applyBorder="1" applyAlignment="1">
      <alignment horizontal="center" vertical="center" wrapText="1"/>
    </xf>
    <xf numFmtId="173" fontId="12" fillId="14" borderId="1" xfId="2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wrapText="1"/>
    </xf>
    <xf numFmtId="173" fontId="11" fillId="2" borderId="1" xfId="20" applyNumberFormat="1" applyFont="1" applyFill="1" applyBorder="1" applyAlignment="1">
      <alignment horizontal="center" vertical="center" wrapText="1"/>
    </xf>
    <xf numFmtId="173" fontId="12" fillId="2" borderId="1" xfId="2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3" fontId="13" fillId="16" borderId="1" xfId="0" applyNumberFormat="1" applyFont="1" applyFill="1" applyBorder="1" applyAlignment="1">
      <alignment horizontal="center" vertical="center"/>
    </xf>
    <xf numFmtId="0" fontId="14" fillId="16" borderId="1" xfId="0" applyNumberFormat="1" applyFont="1" applyFill="1" applyBorder="1" applyAlignment="1">
      <alignment horizontal="center" vertical="center"/>
    </xf>
    <xf numFmtId="0" fontId="14" fillId="16" borderId="1" xfId="0" applyNumberFormat="1" applyFont="1" applyFill="1" applyBorder="1" applyAlignment="1">
      <alignment horizontal="center" vertical="center" wrapText="1"/>
    </xf>
    <xf numFmtId="173" fontId="11" fillId="16" borderId="1" xfId="20" applyNumberFormat="1" applyFont="1" applyFill="1" applyBorder="1" applyAlignment="1">
      <alignment horizontal="center" vertical="center" wrapText="1"/>
    </xf>
    <xf numFmtId="173" fontId="12" fillId="16" borderId="1" xfId="20" applyNumberFormat="1" applyFont="1" applyFill="1" applyBorder="1" applyAlignment="1">
      <alignment horizontal="center" vertical="center" wrapText="1"/>
    </xf>
    <xf numFmtId="170" fontId="12" fillId="16" borderId="1" xfId="15" applyNumberFormat="1" applyFont="1" applyFill="1" applyBorder="1" applyAlignment="1">
      <alignment horizontal="center" vertical="center"/>
    </xf>
    <xf numFmtId="164" fontId="11" fillId="16" borderId="1" xfId="15" applyFont="1" applyFill="1" applyBorder="1" applyAlignment="1">
      <alignment horizontal="left" vertical="center" wrapText="1"/>
    </xf>
    <xf numFmtId="3" fontId="13" fillId="18" borderId="1" xfId="0" applyNumberFormat="1" applyFont="1" applyFill="1" applyBorder="1" applyAlignment="1">
      <alignment horizontal="center" vertical="center"/>
    </xf>
    <xf numFmtId="0" fontId="14" fillId="18" borderId="1" xfId="0" applyNumberFormat="1" applyFont="1" applyFill="1" applyBorder="1" applyAlignment="1">
      <alignment horizontal="center" vertical="center"/>
    </xf>
    <xf numFmtId="0" fontId="14" fillId="18" borderId="1" xfId="0" applyNumberFormat="1" applyFont="1" applyFill="1" applyBorder="1" applyAlignment="1">
      <alignment horizontal="center" vertical="center" wrapText="1"/>
    </xf>
    <xf numFmtId="1" fontId="12" fillId="18" borderId="1" xfId="1" applyNumberFormat="1" applyFont="1" applyFill="1" applyBorder="1" applyAlignment="1" applyProtection="1">
      <alignment horizontal="center" vertical="center"/>
    </xf>
    <xf numFmtId="173" fontId="11" fillId="18" borderId="1" xfId="20" applyNumberFormat="1" applyFont="1" applyFill="1" applyBorder="1" applyAlignment="1">
      <alignment horizontal="center" vertical="center" wrapText="1"/>
    </xf>
    <xf numFmtId="173" fontId="12" fillId="18" borderId="1" xfId="20" applyNumberFormat="1" applyFont="1" applyFill="1" applyBorder="1" applyAlignment="1">
      <alignment horizontal="center" vertical="center" wrapText="1"/>
    </xf>
    <xf numFmtId="3" fontId="13" fillId="19" borderId="21" xfId="0" applyNumberFormat="1" applyFont="1" applyFill="1" applyBorder="1" applyAlignment="1">
      <alignment horizontal="center" vertical="center"/>
    </xf>
    <xf numFmtId="0" fontId="14" fillId="19" borderId="21" xfId="0" applyNumberFormat="1" applyFont="1" applyFill="1" applyBorder="1" applyAlignment="1">
      <alignment horizontal="center" vertical="center"/>
    </xf>
    <xf numFmtId="0" fontId="14" fillId="19" borderId="21" xfId="0" applyNumberFormat="1" applyFont="1" applyFill="1" applyBorder="1" applyAlignment="1">
      <alignment horizontal="center" vertical="center" wrapText="1"/>
    </xf>
    <xf numFmtId="173" fontId="11" fillId="19" borderId="21" xfId="20" applyNumberFormat="1" applyFont="1" applyFill="1" applyBorder="1" applyAlignment="1">
      <alignment horizontal="center" vertical="center" wrapText="1"/>
    </xf>
    <xf numFmtId="173" fontId="12" fillId="19" borderId="21" xfId="20" applyNumberFormat="1" applyFont="1" applyFill="1" applyBorder="1" applyAlignment="1">
      <alignment horizontal="center" vertical="center" wrapText="1"/>
    </xf>
    <xf numFmtId="0" fontId="10" fillId="22" borderId="1" xfId="0" applyFont="1" applyFill="1" applyBorder="1" applyAlignment="1">
      <alignment horizontal="center" vertical="center" wrapText="1"/>
    </xf>
    <xf numFmtId="170" fontId="10" fillId="18" borderId="1" xfId="0" applyNumberFormat="1" applyFont="1" applyFill="1" applyBorder="1" applyAlignment="1">
      <alignment horizontal="center" vertical="center" wrapText="1"/>
    </xf>
    <xf numFmtId="170" fontId="10" fillId="21" borderId="1" xfId="0" applyNumberFormat="1" applyFont="1" applyFill="1" applyBorder="1" applyAlignment="1">
      <alignment horizontal="center" vertical="center" wrapText="1"/>
    </xf>
    <xf numFmtId="9" fontId="10" fillId="21" borderId="1" xfId="2"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171" fontId="11" fillId="17" borderId="1" xfId="0" applyNumberFormat="1" applyFont="1" applyFill="1" applyBorder="1" applyAlignment="1">
      <alignment horizontal="left" vertical="center" wrapText="1"/>
    </xf>
    <xf numFmtId="0" fontId="11" fillId="12" borderId="1" xfId="0" applyFont="1" applyFill="1" applyBorder="1" applyAlignment="1">
      <alignment horizontal="left" vertical="center" wrapText="1"/>
    </xf>
    <xf numFmtId="0" fontId="11" fillId="14" borderId="1"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4" fillId="17" borderId="1" xfId="3" applyNumberFormat="1" applyFont="1" applyFill="1" applyBorder="1" applyAlignment="1">
      <alignment horizontal="center" vertical="center"/>
    </xf>
    <xf numFmtId="0" fontId="11" fillId="14" borderId="1" xfId="3" applyNumberFormat="1" applyFont="1" applyFill="1" applyBorder="1" applyAlignment="1">
      <alignment horizontal="center" vertical="center" wrapText="1"/>
    </xf>
    <xf numFmtId="170" fontId="12" fillId="4" borderId="1" xfId="3" applyNumberFormat="1" applyFont="1" applyFill="1" applyBorder="1" applyAlignment="1" applyProtection="1">
      <alignment horizontal="center" vertical="center"/>
    </xf>
    <xf numFmtId="172" fontId="12" fillId="4" borderId="1" xfId="3" applyNumberFormat="1" applyFont="1" applyFill="1" applyBorder="1" applyAlignment="1" applyProtection="1">
      <alignment horizontal="center" vertical="center"/>
    </xf>
    <xf numFmtId="1" fontId="12" fillId="4" borderId="1" xfId="3" applyNumberFormat="1" applyFont="1" applyFill="1" applyBorder="1" applyAlignment="1" applyProtection="1">
      <alignment horizontal="center" vertical="center"/>
    </xf>
    <xf numFmtId="170" fontId="12" fillId="4" borderId="1" xfId="3" applyNumberFormat="1" applyFont="1" applyFill="1" applyBorder="1" applyAlignment="1">
      <alignment horizontal="center" vertical="center" wrapText="1"/>
    </xf>
    <xf numFmtId="172" fontId="11" fillId="4" borderId="1" xfId="3" applyNumberFormat="1" applyFont="1" applyFill="1" applyBorder="1" applyAlignment="1">
      <alignment horizontal="center" vertical="center" wrapText="1"/>
    </xf>
    <xf numFmtId="170" fontId="11" fillId="6" borderId="1" xfId="3" applyNumberFormat="1" applyFont="1" applyFill="1" applyBorder="1" applyAlignment="1">
      <alignment horizontal="center" vertical="center" wrapText="1"/>
    </xf>
    <xf numFmtId="172" fontId="11" fillId="6" borderId="1" xfId="3" applyNumberFormat="1" applyFont="1" applyFill="1" applyBorder="1" applyAlignment="1">
      <alignment horizontal="center" vertical="center" wrapText="1"/>
    </xf>
    <xf numFmtId="1" fontId="12" fillId="6" borderId="1" xfId="3" applyNumberFormat="1" applyFont="1" applyFill="1" applyBorder="1" applyAlignment="1" applyProtection="1">
      <alignment horizontal="center" vertical="center"/>
    </xf>
    <xf numFmtId="170" fontId="12" fillId="7" borderId="1" xfId="3" applyNumberFormat="1" applyFont="1" applyFill="1" applyBorder="1" applyAlignment="1" applyProtection="1">
      <alignment horizontal="center" vertical="center"/>
    </xf>
    <xf numFmtId="172" fontId="11" fillId="7" borderId="1" xfId="3" applyNumberFormat="1" applyFont="1" applyFill="1" applyBorder="1" applyAlignment="1">
      <alignment horizontal="center" vertical="center" wrapText="1"/>
    </xf>
    <xf numFmtId="1" fontId="12" fillId="7" borderId="1" xfId="3" applyNumberFormat="1" applyFont="1" applyFill="1" applyBorder="1" applyAlignment="1" applyProtection="1">
      <alignment horizontal="center" vertical="center"/>
    </xf>
    <xf numFmtId="172" fontId="12" fillId="7" borderId="1" xfId="3" applyNumberFormat="1" applyFont="1" applyFill="1" applyBorder="1" applyAlignment="1" applyProtection="1">
      <alignment horizontal="center" vertical="center"/>
    </xf>
    <xf numFmtId="170" fontId="12" fillId="8" borderId="1" xfId="3" applyNumberFormat="1" applyFont="1" applyFill="1" applyBorder="1" applyAlignment="1">
      <alignment horizontal="center" vertical="center" wrapText="1"/>
    </xf>
    <xf numFmtId="172" fontId="12" fillId="8" borderId="1" xfId="3" applyNumberFormat="1" applyFont="1" applyFill="1" applyBorder="1" applyAlignment="1">
      <alignment horizontal="center" vertical="center" wrapText="1"/>
    </xf>
    <xf numFmtId="1" fontId="12" fillId="8" borderId="1" xfId="3" applyNumberFormat="1" applyFont="1" applyFill="1" applyBorder="1" applyAlignment="1" applyProtection="1">
      <alignment horizontal="center" vertical="center"/>
    </xf>
    <xf numFmtId="170" fontId="11" fillId="9" borderId="1" xfId="3" applyNumberFormat="1" applyFont="1" applyFill="1" applyBorder="1" applyAlignment="1">
      <alignment horizontal="center" vertical="center" wrapText="1"/>
    </xf>
    <xf numFmtId="1" fontId="12" fillId="9" borderId="1" xfId="3" applyNumberFormat="1" applyFont="1" applyFill="1" applyBorder="1" applyAlignment="1" applyProtection="1">
      <alignment horizontal="center" vertical="center"/>
    </xf>
    <xf numFmtId="170" fontId="11" fillId="17" borderId="1" xfId="3" applyNumberFormat="1" applyFont="1" applyFill="1" applyBorder="1" applyAlignment="1">
      <alignment horizontal="center" vertical="center"/>
    </xf>
    <xf numFmtId="172" fontId="12" fillId="17" borderId="1" xfId="3" applyNumberFormat="1" applyFont="1" applyFill="1" applyBorder="1" applyAlignment="1" applyProtection="1">
      <alignment horizontal="center" vertical="center" wrapText="1"/>
    </xf>
    <xf numFmtId="1" fontId="12" fillId="17" borderId="1" xfId="3" applyNumberFormat="1" applyFont="1" applyFill="1" applyBorder="1" applyAlignment="1" applyProtection="1">
      <alignment horizontal="center" vertical="center"/>
    </xf>
    <xf numFmtId="170" fontId="11" fillId="11" borderId="1" xfId="3" applyNumberFormat="1" applyFont="1" applyFill="1" applyBorder="1" applyAlignment="1">
      <alignment horizontal="center" vertical="center" wrapText="1"/>
    </xf>
    <xf numFmtId="172" fontId="11" fillId="11" borderId="1" xfId="3" applyNumberFormat="1" applyFont="1" applyFill="1" applyBorder="1" applyAlignment="1">
      <alignment horizontal="center" vertical="center" wrapText="1"/>
    </xf>
    <xf numFmtId="1" fontId="12" fillId="11" borderId="1" xfId="3" applyNumberFormat="1" applyFont="1" applyFill="1" applyBorder="1" applyAlignment="1" applyProtection="1">
      <alignment horizontal="center" vertical="center"/>
    </xf>
    <xf numFmtId="170" fontId="11" fillId="12" borderId="1" xfId="3" applyNumberFormat="1" applyFont="1" applyFill="1" applyBorder="1" applyAlignment="1">
      <alignment horizontal="center" vertical="center"/>
    </xf>
    <xf numFmtId="172" fontId="12" fillId="12" borderId="1" xfId="3" applyNumberFormat="1" applyFont="1" applyFill="1" applyBorder="1" applyAlignment="1" applyProtection="1">
      <alignment horizontal="center" vertical="center" wrapText="1"/>
    </xf>
    <xf numFmtId="1" fontId="12" fillId="12" borderId="1" xfId="3" applyNumberFormat="1" applyFont="1" applyFill="1" applyBorder="1" applyAlignment="1" applyProtection="1">
      <alignment horizontal="center" vertical="center"/>
    </xf>
    <xf numFmtId="172" fontId="11" fillId="13" borderId="1" xfId="3" applyNumberFormat="1" applyFont="1" applyFill="1" applyBorder="1" applyAlignment="1">
      <alignment horizontal="center" vertical="center" wrapText="1"/>
    </xf>
    <xf numFmtId="1" fontId="12" fillId="13" borderId="1" xfId="3" applyNumberFormat="1" applyFont="1" applyFill="1" applyBorder="1" applyAlignment="1" applyProtection="1">
      <alignment horizontal="center" vertical="center"/>
    </xf>
    <xf numFmtId="170" fontId="11" fillId="13" borderId="1" xfId="3" applyNumberFormat="1" applyFont="1" applyFill="1" applyBorder="1" applyAlignment="1">
      <alignment horizontal="center" vertical="center"/>
    </xf>
    <xf numFmtId="170" fontId="12" fillId="13" borderId="1" xfId="3" applyNumberFormat="1" applyFont="1" applyFill="1" applyBorder="1" applyAlignment="1">
      <alignment horizontal="center" vertical="center"/>
    </xf>
    <xf numFmtId="170" fontId="11" fillId="14" borderId="1" xfId="3" applyNumberFormat="1" applyFont="1" applyFill="1" applyBorder="1" applyAlignment="1">
      <alignment horizontal="center" vertical="center"/>
    </xf>
    <xf numFmtId="172" fontId="12" fillId="14" borderId="1" xfId="3" applyNumberFormat="1" applyFont="1" applyFill="1" applyBorder="1" applyAlignment="1">
      <alignment horizontal="center" vertical="center" wrapText="1"/>
    </xf>
    <xf numFmtId="1" fontId="12" fillId="14" borderId="1" xfId="3" applyNumberFormat="1" applyFont="1" applyFill="1" applyBorder="1" applyAlignment="1" applyProtection="1">
      <alignment horizontal="center" vertical="center"/>
    </xf>
    <xf numFmtId="170" fontId="12" fillId="2" borderId="1" xfId="3" applyNumberFormat="1" applyFont="1" applyFill="1" applyBorder="1" applyAlignment="1">
      <alignment horizontal="center" vertical="center" wrapText="1"/>
    </xf>
    <xf numFmtId="172" fontId="12" fillId="2" borderId="1" xfId="3" applyNumberFormat="1" applyFont="1" applyFill="1" applyBorder="1" applyAlignment="1">
      <alignment horizontal="center" vertical="center" wrapText="1"/>
    </xf>
    <xf numFmtId="1" fontId="12" fillId="2" borderId="1" xfId="3" applyNumberFormat="1" applyFont="1" applyFill="1" applyBorder="1" applyAlignment="1" applyProtection="1">
      <alignment horizontal="center" vertical="center"/>
    </xf>
    <xf numFmtId="170" fontId="12" fillId="16" borderId="1" xfId="3" applyNumberFormat="1" applyFont="1" applyFill="1" applyBorder="1" applyAlignment="1">
      <alignment horizontal="center" vertical="center"/>
    </xf>
    <xf numFmtId="172" fontId="12" fillId="16" borderId="1" xfId="3" applyNumberFormat="1" applyFont="1" applyFill="1" applyBorder="1" applyAlignment="1">
      <alignment horizontal="center" vertical="center" wrapText="1"/>
    </xf>
    <xf numFmtId="1" fontId="12" fillId="16" borderId="1" xfId="3" applyNumberFormat="1" applyFont="1" applyFill="1" applyBorder="1" applyAlignment="1" applyProtection="1">
      <alignment horizontal="center" vertical="center"/>
    </xf>
    <xf numFmtId="170" fontId="12" fillId="18" borderId="1" xfId="3" applyNumberFormat="1" applyFont="1" applyFill="1" applyBorder="1" applyAlignment="1">
      <alignment horizontal="center" vertical="center"/>
    </xf>
    <xf numFmtId="172" fontId="12" fillId="18" borderId="1" xfId="3" applyNumberFormat="1" applyFont="1" applyFill="1" applyBorder="1" applyAlignment="1">
      <alignment horizontal="center" vertical="center" wrapText="1"/>
    </xf>
    <xf numFmtId="1" fontId="12" fillId="18" borderId="1" xfId="3" applyNumberFormat="1" applyFont="1" applyFill="1" applyBorder="1" applyAlignment="1" applyProtection="1">
      <alignment horizontal="center" vertical="center"/>
    </xf>
    <xf numFmtId="170" fontId="12" fillId="19" borderId="21" xfId="3" applyNumberFormat="1" applyFont="1" applyFill="1" applyBorder="1" applyAlignment="1">
      <alignment horizontal="center" vertical="center" wrapText="1"/>
    </xf>
    <xf numFmtId="169" fontId="11" fillId="19" borderId="21" xfId="3" applyNumberFormat="1" applyFont="1" applyFill="1" applyBorder="1" applyAlignment="1">
      <alignment horizontal="left" vertical="center" wrapText="1"/>
    </xf>
    <xf numFmtId="0" fontId="11" fillId="3" borderId="0" xfId="0" applyFont="1" applyFill="1" applyAlignment="1">
      <alignment horizontal="left" vertical="center" wrapText="1"/>
    </xf>
    <xf numFmtId="166" fontId="16" fillId="3" borderId="0" xfId="1" applyFont="1" applyFill="1" applyAlignment="1">
      <alignment horizontal="left" vertical="center" wrapText="1"/>
    </xf>
    <xf numFmtId="166" fontId="10" fillId="3" borderId="0" xfId="0" applyNumberFormat="1" applyFont="1" applyFill="1" applyAlignment="1">
      <alignment horizontal="left" vertical="center" wrapText="1"/>
    </xf>
    <xf numFmtId="44" fontId="11" fillId="3" borderId="0" xfId="0" applyNumberFormat="1" applyFont="1" applyFill="1" applyBorder="1" applyAlignment="1">
      <alignment horizontal="center" vertical="center" wrapText="1"/>
    </xf>
    <xf numFmtId="166" fontId="17" fillId="3" borderId="0" xfId="0" applyNumberFormat="1" applyFont="1" applyFill="1" applyAlignment="1">
      <alignment horizontal="left" vertical="center" wrapText="1"/>
    </xf>
    <xf numFmtId="166" fontId="18" fillId="3" borderId="0" xfId="1"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11" xfId="0" applyFont="1" applyFill="1" applyBorder="1" applyAlignment="1">
      <alignment horizontal="center" vertical="center" wrapText="1"/>
    </xf>
    <xf numFmtId="0" fontId="10" fillId="18" borderId="6" xfId="0" applyFont="1" applyFill="1" applyBorder="1" applyAlignment="1">
      <alignment horizontal="center" vertical="center" wrapText="1"/>
    </xf>
    <xf numFmtId="173" fontId="12" fillId="2" borderId="1" xfId="0" applyNumberFormat="1" applyFont="1" applyFill="1" applyBorder="1" applyAlignment="1">
      <alignment horizontal="center" vertical="center" wrapText="1"/>
    </xf>
    <xf numFmtId="173" fontId="12" fillId="2" borderId="21" xfId="0" applyNumberFormat="1" applyFont="1" applyFill="1" applyBorder="1" applyAlignment="1">
      <alignment horizontal="center" vertical="center" wrapText="1"/>
    </xf>
    <xf numFmtId="171" fontId="12" fillId="4" borderId="1" xfId="2" applyNumberFormat="1" applyFont="1" applyFill="1" applyBorder="1" applyAlignment="1">
      <alignment horizontal="left" vertical="center" wrapText="1"/>
    </xf>
    <xf numFmtId="171" fontId="11" fillId="8" borderId="1" xfId="0" applyNumberFormat="1" applyFont="1" applyFill="1" applyBorder="1" applyAlignment="1">
      <alignment horizontal="left" vertical="center" wrapText="1"/>
    </xf>
    <xf numFmtId="171" fontId="11" fillId="9" borderId="1" xfId="0" applyNumberFormat="1" applyFont="1" applyFill="1" applyBorder="1" applyAlignment="1">
      <alignment horizontal="left" vertical="center" wrapText="1"/>
    </xf>
    <xf numFmtId="171" fontId="11" fillId="17" borderId="1" xfId="0" applyNumberFormat="1" applyFont="1" applyFill="1" applyBorder="1" applyAlignment="1">
      <alignment horizontal="left" vertical="center" wrapText="1"/>
    </xf>
    <xf numFmtId="0" fontId="11" fillId="12" borderId="1" xfId="0" applyFont="1" applyFill="1" applyBorder="1" applyAlignment="1">
      <alignment horizontal="left" vertical="center" wrapText="1"/>
    </xf>
    <xf numFmtId="0" fontId="11" fillId="16" borderId="1" xfId="0" applyFont="1" applyFill="1" applyBorder="1" applyAlignment="1">
      <alignment horizontal="left" vertical="center" wrapText="1"/>
    </xf>
    <xf numFmtId="0" fontId="10" fillId="18" borderId="7" xfId="0" applyFont="1" applyFill="1" applyBorder="1" applyAlignment="1">
      <alignment horizontal="center" vertical="center" wrapText="1"/>
    </xf>
    <xf numFmtId="0" fontId="10" fillId="18" borderId="8" xfId="0" applyFont="1" applyFill="1" applyBorder="1" applyAlignment="1">
      <alignment horizontal="center" vertical="center" wrapText="1"/>
    </xf>
    <xf numFmtId="0" fontId="10" fillId="18" borderId="9" xfId="0" applyFont="1" applyFill="1" applyBorder="1" applyAlignment="1">
      <alignment horizontal="center" vertical="center" wrapText="1"/>
    </xf>
    <xf numFmtId="0" fontId="10" fillId="18" borderId="5" xfId="0" applyFont="1" applyFill="1" applyBorder="1" applyAlignment="1">
      <alignment horizontal="center" vertical="center" wrapText="1"/>
    </xf>
    <xf numFmtId="0" fontId="10" fillId="18" borderId="10" xfId="0" applyFont="1" applyFill="1" applyBorder="1" applyAlignment="1">
      <alignment horizontal="center" vertical="center" wrapText="1"/>
    </xf>
    <xf numFmtId="0" fontId="10" fillId="18" borderId="4"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11" borderId="1" xfId="0" applyFont="1" applyFill="1" applyBorder="1" applyAlignment="1">
      <alignment horizontal="left" vertical="center" wrapText="1"/>
    </xf>
    <xf numFmtId="171" fontId="11" fillId="11" borderId="1" xfId="0" applyNumberFormat="1" applyFont="1" applyFill="1" applyBorder="1" applyAlignment="1">
      <alignment horizontal="left" vertical="center" wrapText="1"/>
    </xf>
    <xf numFmtId="171" fontId="11" fillId="12" borderId="1" xfId="0" applyNumberFormat="1" applyFont="1" applyFill="1" applyBorder="1" applyAlignment="1">
      <alignment horizontal="left" vertical="center" wrapText="1"/>
    </xf>
    <xf numFmtId="171" fontId="11" fillId="13" borderId="1" xfId="2" applyNumberFormat="1" applyFont="1" applyFill="1" applyBorder="1" applyAlignment="1">
      <alignment horizontal="left" vertical="center" wrapText="1"/>
    </xf>
    <xf numFmtId="171" fontId="11" fillId="2"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8" borderId="1" xfId="0" applyFont="1" applyFill="1" applyBorder="1" applyAlignment="1">
      <alignment horizontal="left" vertical="center" wrapText="1"/>
    </xf>
    <xf numFmtId="164" fontId="11" fillId="9" borderId="1" xfId="15" applyFont="1" applyFill="1" applyBorder="1" applyAlignment="1">
      <alignment horizontal="left" vertical="center" wrapText="1"/>
    </xf>
    <xf numFmtId="0" fontId="11" fillId="17" borderId="1" xfId="0" applyNumberFormat="1" applyFont="1" applyFill="1" applyBorder="1" applyAlignment="1">
      <alignment horizontal="left" vertical="center" wrapText="1"/>
    </xf>
    <xf numFmtId="0" fontId="11" fillId="14" borderId="1" xfId="0" applyFont="1" applyFill="1" applyBorder="1" applyAlignment="1">
      <alignment horizontal="left" vertical="center" wrapText="1"/>
    </xf>
    <xf numFmtId="171" fontId="11" fillId="16" borderId="1" xfId="0" applyNumberFormat="1" applyFont="1" applyFill="1" applyBorder="1" applyAlignment="1">
      <alignment horizontal="left" vertical="center" wrapText="1"/>
    </xf>
    <xf numFmtId="0" fontId="12" fillId="16" borderId="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0" xfId="0" applyFont="1" applyFill="1" applyBorder="1" applyAlignment="1">
      <alignment horizontal="center" vertical="center" wrapText="1"/>
    </xf>
    <xf numFmtId="173" fontId="12" fillId="4" borderId="1" xfId="0" applyNumberFormat="1" applyFont="1" applyFill="1" applyBorder="1" applyAlignment="1">
      <alignment horizontal="center" vertical="center" wrapText="1"/>
    </xf>
    <xf numFmtId="173" fontId="12" fillId="6" borderId="1" xfId="0" applyNumberFormat="1" applyFont="1" applyFill="1" applyBorder="1" applyAlignment="1">
      <alignment horizontal="center" vertical="center" wrapText="1"/>
    </xf>
    <xf numFmtId="173" fontId="12" fillId="7" borderId="1" xfId="0" applyNumberFormat="1" applyFont="1" applyFill="1" applyBorder="1" applyAlignment="1">
      <alignment horizontal="center" vertical="center" wrapText="1"/>
    </xf>
    <xf numFmtId="173" fontId="12" fillId="17" borderId="1" xfId="0" applyNumberFormat="1" applyFont="1" applyFill="1" applyBorder="1" applyAlignment="1">
      <alignment horizontal="center" vertical="center" wrapText="1"/>
    </xf>
    <xf numFmtId="0" fontId="11" fillId="17" borderId="1" xfId="0" applyFont="1" applyFill="1" applyBorder="1" applyAlignment="1">
      <alignment horizontal="left" vertical="center" wrapText="1"/>
    </xf>
    <xf numFmtId="0" fontId="11" fillId="13" borderId="1"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0" fillId="10" borderId="1" xfId="0" applyFont="1" applyFill="1" applyBorder="1" applyAlignment="1">
      <alignment horizontal="left" vertical="center" wrapText="1"/>
    </xf>
    <xf numFmtId="173" fontId="12" fillId="8" borderId="1" xfId="0" applyNumberFormat="1" applyFont="1" applyFill="1" applyBorder="1" applyAlignment="1">
      <alignment horizontal="center" vertical="center" wrapText="1"/>
    </xf>
    <xf numFmtId="173" fontId="12" fillId="9" borderId="1" xfId="0" applyNumberFormat="1" applyFont="1" applyFill="1" applyBorder="1" applyAlignment="1">
      <alignment horizontal="center" vertical="center" wrapText="1"/>
    </xf>
    <xf numFmtId="0" fontId="10" fillId="3" borderId="18" xfId="0" applyFont="1" applyFill="1" applyBorder="1" applyAlignment="1">
      <alignment horizontal="left" vertical="center" textRotation="90" wrapText="1"/>
    </xf>
    <xf numFmtId="0" fontId="10" fillId="3" borderId="20" xfId="0" applyFont="1" applyFill="1" applyBorder="1" applyAlignment="1">
      <alignment horizontal="left" vertical="center" textRotation="90" wrapText="1"/>
    </xf>
    <xf numFmtId="0" fontId="10" fillId="3" borderId="1" xfId="0" applyFont="1" applyFill="1" applyBorder="1" applyAlignment="1">
      <alignment horizontal="left" vertical="center" textRotation="90" wrapText="1"/>
    </xf>
    <xf numFmtId="0" fontId="10" fillId="3" borderId="21" xfId="0" applyFont="1" applyFill="1" applyBorder="1" applyAlignment="1">
      <alignment horizontal="left" vertical="center" textRotation="90" wrapText="1"/>
    </xf>
    <xf numFmtId="173" fontId="12" fillId="11" borderId="1" xfId="0" applyNumberFormat="1" applyFont="1" applyFill="1" applyBorder="1" applyAlignment="1">
      <alignment horizontal="center" vertical="center" wrapText="1"/>
    </xf>
    <xf numFmtId="0" fontId="10" fillId="15" borderId="1" xfId="0" applyFont="1" applyFill="1" applyBorder="1" applyAlignment="1">
      <alignment horizontal="left" vertical="center" wrapText="1"/>
    </xf>
    <xf numFmtId="0" fontId="10" fillId="15" borderId="21" xfId="0" applyFont="1" applyFill="1" applyBorder="1" applyAlignment="1">
      <alignment horizontal="left" vertical="center" wrapText="1"/>
    </xf>
    <xf numFmtId="0" fontId="11" fillId="15" borderId="1" xfId="0" applyFont="1" applyFill="1" applyBorder="1" applyAlignment="1">
      <alignment horizontal="left" vertical="center" wrapText="1"/>
    </xf>
    <xf numFmtId="0" fontId="11" fillId="15" borderId="2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1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1" fillId="10" borderId="1" xfId="0" applyFont="1" applyFill="1" applyBorder="1" applyAlignment="1">
      <alignment horizontal="left" vertical="center" wrapText="1"/>
    </xf>
    <xf numFmtId="171" fontId="11" fillId="14" borderId="1" xfId="0" applyNumberFormat="1" applyFont="1" applyFill="1" applyBorder="1" applyAlignment="1">
      <alignment horizontal="left" vertical="center" wrapText="1"/>
    </xf>
  </cellXfs>
  <cellStyles count="35">
    <cellStyle name="Cálculo 2" xfId="19"/>
    <cellStyle name="Hipervínculo" xfId="24" builtinId="8" hidden="1"/>
    <cellStyle name="Hipervínculo" xfId="26" builtinId="8" hidden="1"/>
    <cellStyle name="Hipervínculo" xfId="28" builtinId="8" hidden="1"/>
    <cellStyle name="Hipervínculo" xfId="30" builtinId="8" hidden="1"/>
    <cellStyle name="Hipervínculo visitado" xfId="25" builtinId="9" hidden="1"/>
    <cellStyle name="Hipervínculo visitado" xfId="27" builtinId="9" hidden="1"/>
    <cellStyle name="Hipervínculo visitado" xfId="29" builtinId="9" hidden="1"/>
    <cellStyle name="Hipervínculo visitado" xfId="31" builtinId="9" hidden="1"/>
    <cellStyle name="Millares [0]" xfId="15" builtinId="6"/>
    <cellStyle name="Millares [0] 2" xfId="23"/>
    <cellStyle name="Millares 2" xfId="5"/>
    <cellStyle name="Millares 2 2" xfId="12"/>
    <cellStyle name="Millares 3" xfId="9"/>
    <cellStyle name="Millares 3 2" xfId="14"/>
    <cellStyle name="Moneda" xfId="1" builtinId="4"/>
    <cellStyle name="Moneda 2" xfId="3"/>
    <cellStyle name="Moneda 3" xfId="4"/>
    <cellStyle name="Moneda 3 2" xfId="11"/>
    <cellStyle name="Moneda 4" xfId="8"/>
    <cellStyle name="Moneda 4 2" xfId="13"/>
    <cellStyle name="Moneda 5" xfId="10"/>
    <cellStyle name="Moneda 6" xfId="21"/>
    <cellStyle name="Moneda 7" xfId="34"/>
    <cellStyle name="Normal" xfId="0" builtinId="0"/>
    <cellStyle name="Normal 2" xfId="6"/>
    <cellStyle name="Normal 2 2" xfId="16"/>
    <cellStyle name="Normal 3" xfId="17"/>
    <cellStyle name="Normal 4" xfId="20"/>
    <cellStyle name="Normal 5" xfId="32"/>
    <cellStyle name="Porcentaje" xfId="2" builtinId="5"/>
    <cellStyle name="Porcentaje 2" xfId="7"/>
    <cellStyle name="Porcentaje 3" xfId="18"/>
    <cellStyle name="Porcentaje 4" xfId="22"/>
    <cellStyle name="Porcentaje 5" xfId="33"/>
  </cellStyles>
  <dxfs count="0"/>
  <tableStyles count="0" defaultTableStyle="TableStyleMedium9" defaultPivotStyle="PivotStyleLight16"/>
  <colors>
    <mruColors>
      <color rgb="FF53D063"/>
      <color rgb="FF94EA20"/>
      <color rgb="FFFF9933"/>
      <color rgb="FFF2328F"/>
      <color rgb="FFF26592"/>
      <color rgb="FFF282DF"/>
      <color rgb="FFFFE2FA"/>
      <color rgb="FF438ECC"/>
      <color rgb="FF80C3E2"/>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616"/>
  <sheetViews>
    <sheetView tabSelected="1" topLeftCell="U1" zoomScale="50" zoomScaleNormal="50" workbookViewId="0">
      <selection activeCell="AH3" sqref="AH3:AI3"/>
    </sheetView>
  </sheetViews>
  <sheetFormatPr baseColWidth="10" defaultColWidth="49.81640625" defaultRowHeight="15.5" x14ac:dyDescent="0.35"/>
  <cols>
    <col min="1" max="1" width="21.81640625" style="79" hidden="1" customWidth="1"/>
    <col min="2" max="2" width="24" style="79" hidden="1" customWidth="1"/>
    <col min="3" max="3" width="22.453125" style="79" hidden="1" customWidth="1"/>
    <col min="4" max="4" width="26" style="79" customWidth="1"/>
    <col min="5" max="5" width="7.81640625" style="79" customWidth="1"/>
    <col min="6" max="6" width="26.81640625" style="80" customWidth="1"/>
    <col min="7" max="7" width="8.7265625" style="80" customWidth="1"/>
    <col min="8" max="8" width="8.1796875" style="80" customWidth="1"/>
    <col min="9" max="9" width="6.54296875" style="80" customWidth="1"/>
    <col min="10" max="10" width="9" style="80" customWidth="1"/>
    <col min="11" max="11" width="11.54296875" style="80" customWidth="1"/>
    <col min="12" max="12" width="6.81640625" style="79" customWidth="1"/>
    <col min="13" max="13" width="6" style="79" customWidth="1"/>
    <col min="14" max="14" width="7.453125" style="81" customWidth="1"/>
    <col min="15" max="15" width="12.1796875" style="79" customWidth="1"/>
    <col min="16" max="16" width="22.1796875" style="169" customWidth="1"/>
    <col min="17" max="17" width="8.7265625" style="169" customWidth="1"/>
    <col min="18" max="18" width="16.26953125" style="170" customWidth="1"/>
    <col min="19" max="20" width="15" style="79" customWidth="1"/>
    <col min="21" max="21" width="44.81640625" style="79" customWidth="1"/>
    <col min="22" max="22" width="20" style="57" customWidth="1"/>
    <col min="23" max="23" width="16.26953125" style="60" customWidth="1"/>
    <col min="24" max="24" width="17.54296875" style="9" customWidth="1"/>
    <col min="25" max="25" width="19" style="120" customWidth="1"/>
    <col min="26" max="26" width="23.1796875" style="120" customWidth="1"/>
    <col min="27" max="27" width="17.1796875" style="27" customWidth="1"/>
    <col min="28" max="28" width="12.453125" style="132" hidden="1" customWidth="1"/>
    <col min="29" max="29" width="13.54296875" style="132" hidden="1" customWidth="1"/>
    <col min="30" max="30" width="17.54296875" style="132" hidden="1" customWidth="1"/>
    <col min="31" max="32" width="8.1796875" style="132" hidden="1" customWidth="1"/>
    <col min="33" max="33" width="10.54296875" style="132" hidden="1" customWidth="1"/>
    <col min="34" max="34" width="28.81640625" style="132" customWidth="1"/>
    <col min="35" max="35" width="34.54296875" style="132" customWidth="1"/>
    <col min="36" max="36" width="14.7265625" style="41" customWidth="1"/>
    <col min="37" max="37" width="104" style="120" customWidth="1"/>
    <col min="38" max="38" width="34.453125" style="120" customWidth="1"/>
    <col min="39" max="42" width="49.81640625" style="120"/>
    <col min="43" max="48" width="49.81640625" style="132"/>
    <col min="49" max="16384" width="49.81640625" style="9"/>
  </cols>
  <sheetData>
    <row r="1" spans="1:106" s="132" customFormat="1" ht="92.15" customHeight="1" thickBot="1" x14ac:dyDescent="0.4">
      <c r="A1" s="339" t="s">
        <v>337</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1"/>
      <c r="AL1" s="44"/>
      <c r="AM1" s="44"/>
      <c r="AN1" s="44"/>
      <c r="AO1" s="44"/>
      <c r="AP1" s="44"/>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row>
    <row r="2" spans="1:106" s="132" customFormat="1" ht="151.5" customHeight="1" x14ac:dyDescent="0.35">
      <c r="A2" s="82" t="s">
        <v>7</v>
      </c>
      <c r="B2" s="83" t="s">
        <v>0</v>
      </c>
      <c r="C2" s="83" t="s">
        <v>8</v>
      </c>
      <c r="D2" s="83" t="s">
        <v>1</v>
      </c>
      <c r="E2" s="83" t="s">
        <v>9</v>
      </c>
      <c r="F2" s="83" t="s">
        <v>299</v>
      </c>
      <c r="G2" s="83" t="s">
        <v>319</v>
      </c>
      <c r="H2" s="83" t="s">
        <v>269</v>
      </c>
      <c r="I2" s="83" t="s">
        <v>266</v>
      </c>
      <c r="J2" s="83" t="s">
        <v>267</v>
      </c>
      <c r="K2" s="83" t="s">
        <v>268</v>
      </c>
      <c r="L2" s="83" t="s">
        <v>172</v>
      </c>
      <c r="M2" s="83" t="s">
        <v>170</v>
      </c>
      <c r="N2" s="83" t="s">
        <v>173</v>
      </c>
      <c r="O2" s="83" t="s">
        <v>318</v>
      </c>
      <c r="P2" s="83" t="s">
        <v>324</v>
      </c>
      <c r="Q2" s="83" t="s">
        <v>354</v>
      </c>
      <c r="R2" s="150" t="s">
        <v>290</v>
      </c>
      <c r="S2" s="83" t="s">
        <v>291</v>
      </c>
      <c r="T2" s="83" t="s">
        <v>376</v>
      </c>
      <c r="U2" s="83" t="s">
        <v>292</v>
      </c>
      <c r="V2" s="83" t="s">
        <v>293</v>
      </c>
      <c r="W2" s="83" t="s">
        <v>342</v>
      </c>
      <c r="X2" s="83" t="s">
        <v>294</v>
      </c>
      <c r="Y2" s="83" t="s">
        <v>295</v>
      </c>
      <c r="Z2" s="83" t="s">
        <v>265</v>
      </c>
      <c r="AA2" s="83" t="s">
        <v>296</v>
      </c>
      <c r="AB2" s="83" t="s">
        <v>171</v>
      </c>
      <c r="AC2" s="83" t="s">
        <v>297</v>
      </c>
      <c r="AD2" s="83"/>
      <c r="AE2" s="83" t="s">
        <v>6</v>
      </c>
      <c r="AF2" s="83" t="s">
        <v>2</v>
      </c>
      <c r="AG2" s="83" t="s">
        <v>3</v>
      </c>
      <c r="AH2" s="83" t="s">
        <v>377</v>
      </c>
      <c r="AI2" s="83" t="s">
        <v>368</v>
      </c>
      <c r="AJ2" s="83" t="s">
        <v>298</v>
      </c>
      <c r="AK2" s="84" t="s">
        <v>338</v>
      </c>
      <c r="AL2" s="44"/>
      <c r="AM2" s="44"/>
      <c r="AN2" s="44"/>
      <c r="AO2" s="44"/>
      <c r="AP2" s="44"/>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row>
    <row r="3" spans="1:106" s="4" customFormat="1" ht="285" customHeight="1" x14ac:dyDescent="0.35">
      <c r="A3" s="353" t="s">
        <v>35</v>
      </c>
      <c r="B3" s="355" t="s">
        <v>36</v>
      </c>
      <c r="C3" s="355" t="s">
        <v>37</v>
      </c>
      <c r="D3" s="368" t="s">
        <v>168</v>
      </c>
      <c r="E3" s="362" t="s">
        <v>38</v>
      </c>
      <c r="F3" s="363" t="s">
        <v>39</v>
      </c>
      <c r="G3" s="332" t="s">
        <v>182</v>
      </c>
      <c r="H3" s="108"/>
      <c r="I3" s="362" t="s">
        <v>270</v>
      </c>
      <c r="J3" s="362" t="s">
        <v>271</v>
      </c>
      <c r="K3" s="362" t="s">
        <v>272</v>
      </c>
      <c r="L3" s="363" t="s">
        <v>40</v>
      </c>
      <c r="M3" s="363" t="s">
        <v>40</v>
      </c>
      <c r="N3" s="313" t="s">
        <v>181</v>
      </c>
      <c r="O3" s="332" t="s">
        <v>355</v>
      </c>
      <c r="P3" s="63">
        <f>((W3+V3)/AA3)*100</f>
        <v>100</v>
      </c>
      <c r="Q3" s="63">
        <f>(V3/AA3)*100</f>
        <v>100</v>
      </c>
      <c r="R3" s="151">
        <f>(X3/AA3)*100</f>
        <v>0</v>
      </c>
      <c r="S3" s="151">
        <f>(Y3/AA3)*100</f>
        <v>0</v>
      </c>
      <c r="T3" s="151">
        <v>100</v>
      </c>
      <c r="U3" s="108" t="s">
        <v>41</v>
      </c>
      <c r="V3" s="50">
        <v>1</v>
      </c>
      <c r="W3" s="51">
        <v>0</v>
      </c>
      <c r="X3" s="138">
        <v>0</v>
      </c>
      <c r="Y3" s="122"/>
      <c r="Z3" s="149" t="s">
        <v>96</v>
      </c>
      <c r="AA3" s="51">
        <v>1</v>
      </c>
      <c r="AB3" s="3" t="s">
        <v>253</v>
      </c>
      <c r="AC3" s="171">
        <v>43709</v>
      </c>
      <c r="AD3" s="172">
        <v>43736</v>
      </c>
      <c r="AE3" s="343" t="s">
        <v>164</v>
      </c>
      <c r="AF3" s="123" t="s">
        <v>201</v>
      </c>
      <c r="AG3" s="173" t="s">
        <v>11</v>
      </c>
      <c r="AH3" s="258">
        <v>50000000</v>
      </c>
      <c r="AI3" s="259">
        <v>70000000</v>
      </c>
      <c r="AJ3" s="260">
        <f t="shared" ref="AJ3:AJ66" si="0">AI3/AH3*100</f>
        <v>140</v>
      </c>
      <c r="AK3" s="85" t="s">
        <v>321</v>
      </c>
      <c r="AL3" s="44">
        <v>1</v>
      </c>
      <c r="AM3" s="69"/>
      <c r="AN3" s="44"/>
      <c r="AO3" s="44"/>
      <c r="AP3" s="44"/>
      <c r="AQ3" s="1"/>
      <c r="AR3" s="1"/>
      <c r="AS3" s="1"/>
      <c r="AT3" s="1"/>
      <c r="AU3" s="1"/>
      <c r="AV3" s="1"/>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row>
    <row r="4" spans="1:106" s="4" customFormat="1" ht="169.5" customHeight="1" x14ac:dyDescent="0.35">
      <c r="A4" s="353"/>
      <c r="B4" s="355"/>
      <c r="C4" s="355"/>
      <c r="D4" s="368"/>
      <c r="E4" s="362"/>
      <c r="F4" s="363"/>
      <c r="G4" s="332"/>
      <c r="H4" s="108"/>
      <c r="I4" s="362"/>
      <c r="J4" s="362"/>
      <c r="K4" s="362"/>
      <c r="L4" s="363"/>
      <c r="M4" s="363"/>
      <c r="N4" s="313"/>
      <c r="O4" s="332"/>
      <c r="P4" s="63">
        <f t="shared" ref="P4:P67" si="1">((W4+V4)/AA4)*100</f>
        <v>33.333333333333329</v>
      </c>
      <c r="Q4" s="63">
        <f t="shared" ref="Q4:Q67" si="2">(V4/AA4)*100</f>
        <v>0</v>
      </c>
      <c r="R4" s="151">
        <f t="shared" ref="R4:R68" si="3">(X4/AA4)*100</f>
        <v>66.666666666666657</v>
      </c>
      <c r="S4" s="151">
        <f t="shared" ref="S4:S9" si="4">(Y4/AA4)*100</f>
        <v>0</v>
      </c>
      <c r="T4" s="151">
        <f t="shared" ref="T4:T67" si="5">P4+Q4+R4+S4</f>
        <v>99.999999999999986</v>
      </c>
      <c r="U4" s="108" t="s">
        <v>42</v>
      </c>
      <c r="V4" s="50">
        <v>0</v>
      </c>
      <c r="W4" s="51">
        <v>5</v>
      </c>
      <c r="X4" s="138">
        <v>10</v>
      </c>
      <c r="Y4" s="122"/>
      <c r="Z4" s="122" t="s">
        <v>97</v>
      </c>
      <c r="AA4" s="51">
        <v>15</v>
      </c>
      <c r="AB4" s="3" t="s">
        <v>253</v>
      </c>
      <c r="AC4" s="171">
        <v>43586</v>
      </c>
      <c r="AD4" s="172">
        <v>43736</v>
      </c>
      <c r="AE4" s="343"/>
      <c r="AF4" s="123" t="s">
        <v>206</v>
      </c>
      <c r="AG4" s="173" t="s">
        <v>11</v>
      </c>
      <c r="AH4" s="174">
        <v>60000000</v>
      </c>
      <c r="AI4" s="259">
        <v>60000000</v>
      </c>
      <c r="AJ4" s="260">
        <f t="shared" si="0"/>
        <v>100</v>
      </c>
      <c r="AK4" s="85" t="s">
        <v>313</v>
      </c>
      <c r="AL4" s="44">
        <v>2</v>
      </c>
      <c r="AM4" s="44"/>
      <c r="AN4" s="44"/>
      <c r="AO4" s="44"/>
      <c r="AP4" s="44"/>
      <c r="AQ4" s="1"/>
      <c r="AR4" s="1"/>
      <c r="AS4" s="1"/>
      <c r="AT4" s="1"/>
      <c r="AU4" s="1"/>
      <c r="AV4" s="1"/>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row>
    <row r="5" spans="1:106" s="4" customFormat="1" ht="103.5" customHeight="1" x14ac:dyDescent="0.35">
      <c r="A5" s="353"/>
      <c r="B5" s="355"/>
      <c r="C5" s="355"/>
      <c r="D5" s="368"/>
      <c r="E5" s="362"/>
      <c r="F5" s="363"/>
      <c r="G5" s="332"/>
      <c r="H5" s="108"/>
      <c r="I5" s="362"/>
      <c r="J5" s="362"/>
      <c r="K5" s="362"/>
      <c r="L5" s="363"/>
      <c r="M5" s="363"/>
      <c r="N5" s="313"/>
      <c r="O5" s="332"/>
      <c r="P5" s="63">
        <f t="shared" si="1"/>
        <v>100</v>
      </c>
      <c r="Q5" s="63">
        <f t="shared" si="2"/>
        <v>0</v>
      </c>
      <c r="R5" s="151">
        <f t="shared" si="3"/>
        <v>0</v>
      </c>
      <c r="S5" s="151">
        <f t="shared" si="4"/>
        <v>100</v>
      </c>
      <c r="T5" s="151">
        <v>100</v>
      </c>
      <c r="U5" s="108" t="s">
        <v>43</v>
      </c>
      <c r="V5" s="50">
        <v>0</v>
      </c>
      <c r="W5" s="51">
        <v>1</v>
      </c>
      <c r="X5" s="138">
        <v>0</v>
      </c>
      <c r="Y5" s="122">
        <v>1</v>
      </c>
      <c r="Z5" s="122" t="s">
        <v>98</v>
      </c>
      <c r="AA5" s="51">
        <v>1</v>
      </c>
      <c r="AB5" s="3" t="s">
        <v>253</v>
      </c>
      <c r="AC5" s="171">
        <v>43475</v>
      </c>
      <c r="AD5" s="172">
        <v>43827</v>
      </c>
      <c r="AE5" s="343"/>
      <c r="AF5" s="123" t="s">
        <v>207</v>
      </c>
      <c r="AG5" s="173" t="s">
        <v>11</v>
      </c>
      <c r="AH5" s="174">
        <v>25000000</v>
      </c>
      <c r="AI5" s="259">
        <f>20000000+5000000</f>
        <v>25000000</v>
      </c>
      <c r="AJ5" s="260">
        <f t="shared" si="0"/>
        <v>100</v>
      </c>
      <c r="AK5" s="85" t="s">
        <v>320</v>
      </c>
      <c r="AL5" s="44">
        <v>3</v>
      </c>
      <c r="AM5" s="44"/>
      <c r="AN5" s="44"/>
      <c r="AO5" s="44"/>
      <c r="AP5" s="44"/>
      <c r="AQ5" s="1"/>
      <c r="AR5" s="1"/>
      <c r="AS5" s="1"/>
      <c r="AT5" s="1"/>
      <c r="AU5" s="1"/>
      <c r="AV5" s="1"/>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row>
    <row r="6" spans="1:106" s="4" customFormat="1" ht="80.25" customHeight="1" x14ac:dyDescent="0.35">
      <c r="A6" s="353"/>
      <c r="B6" s="355"/>
      <c r="C6" s="355"/>
      <c r="D6" s="368"/>
      <c r="E6" s="362"/>
      <c r="F6" s="363"/>
      <c r="G6" s="332"/>
      <c r="H6" s="108"/>
      <c r="I6" s="362"/>
      <c r="J6" s="362"/>
      <c r="K6" s="362"/>
      <c r="L6" s="363"/>
      <c r="M6" s="363"/>
      <c r="N6" s="313"/>
      <c r="O6" s="332"/>
      <c r="P6" s="63">
        <f t="shared" si="1"/>
        <v>100</v>
      </c>
      <c r="Q6" s="63">
        <f t="shared" si="2"/>
        <v>0</v>
      </c>
      <c r="R6" s="151">
        <f t="shared" si="3"/>
        <v>0</v>
      </c>
      <c r="S6" s="151">
        <f t="shared" si="4"/>
        <v>0</v>
      </c>
      <c r="T6" s="151">
        <f t="shared" si="5"/>
        <v>100</v>
      </c>
      <c r="U6" s="108" t="s">
        <v>10</v>
      </c>
      <c r="V6" s="50">
        <v>0</v>
      </c>
      <c r="W6" s="51">
        <v>1</v>
      </c>
      <c r="X6" s="138">
        <v>0</v>
      </c>
      <c r="Y6" s="122"/>
      <c r="Z6" s="122" t="s">
        <v>99</v>
      </c>
      <c r="AA6" s="51">
        <v>1</v>
      </c>
      <c r="AB6" s="3" t="s">
        <v>253</v>
      </c>
      <c r="AC6" s="171">
        <v>43618</v>
      </c>
      <c r="AD6" s="172">
        <v>43645</v>
      </c>
      <c r="AE6" s="343"/>
      <c r="AF6" s="123" t="s">
        <v>208</v>
      </c>
      <c r="AG6" s="173" t="s">
        <v>11</v>
      </c>
      <c r="AH6" s="174">
        <v>37384000</v>
      </c>
      <c r="AI6" s="259">
        <v>37384000</v>
      </c>
      <c r="AJ6" s="260">
        <f t="shared" si="0"/>
        <v>100</v>
      </c>
      <c r="AK6" s="85" t="s">
        <v>343</v>
      </c>
      <c r="AL6" s="44">
        <v>4</v>
      </c>
      <c r="AM6" s="44"/>
      <c r="AN6" s="44"/>
      <c r="AO6" s="44"/>
      <c r="AP6" s="44"/>
      <c r="AQ6" s="1"/>
      <c r="AR6" s="1"/>
      <c r="AS6" s="1"/>
      <c r="AT6" s="1"/>
      <c r="AU6" s="1"/>
      <c r="AV6" s="1"/>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row>
    <row r="7" spans="1:106" s="4" customFormat="1" ht="96" customHeight="1" x14ac:dyDescent="0.35">
      <c r="A7" s="353"/>
      <c r="B7" s="355"/>
      <c r="C7" s="355"/>
      <c r="D7" s="368"/>
      <c r="E7" s="362"/>
      <c r="F7" s="363"/>
      <c r="G7" s="332"/>
      <c r="H7" s="108"/>
      <c r="I7" s="362"/>
      <c r="J7" s="362"/>
      <c r="K7" s="362"/>
      <c r="L7" s="363"/>
      <c r="M7" s="363"/>
      <c r="N7" s="313"/>
      <c r="O7" s="332"/>
      <c r="P7" s="63">
        <f t="shared" si="1"/>
        <v>30</v>
      </c>
      <c r="Q7" s="63">
        <f t="shared" si="2"/>
        <v>0</v>
      </c>
      <c r="R7" s="151">
        <f t="shared" si="3"/>
        <v>125</v>
      </c>
      <c r="S7" s="151">
        <f t="shared" si="4"/>
        <v>25</v>
      </c>
      <c r="T7" s="151">
        <f t="shared" si="5"/>
        <v>180</v>
      </c>
      <c r="U7" s="108" t="s">
        <v>44</v>
      </c>
      <c r="V7" s="50">
        <v>0</v>
      </c>
      <c r="W7" s="51">
        <v>600</v>
      </c>
      <c r="X7" s="138">
        <v>2500</v>
      </c>
      <c r="Y7" s="122">
        <v>500</v>
      </c>
      <c r="Z7" s="122" t="s">
        <v>100</v>
      </c>
      <c r="AA7" s="51">
        <v>2000</v>
      </c>
      <c r="AB7" s="3" t="s">
        <v>254</v>
      </c>
      <c r="AC7" s="171">
        <v>43469</v>
      </c>
      <c r="AD7" s="172">
        <v>43829</v>
      </c>
      <c r="AE7" s="343"/>
      <c r="AF7" s="123" t="s">
        <v>202</v>
      </c>
      <c r="AG7" s="5" t="s">
        <v>45</v>
      </c>
      <c r="AH7" s="261">
        <f>85200000+50000000</f>
        <v>135200000</v>
      </c>
      <c r="AI7" s="262">
        <f>19520000+50000000+26946000+22180000</f>
        <v>118646000</v>
      </c>
      <c r="AJ7" s="260">
        <f t="shared" si="0"/>
        <v>87.755917159763314</v>
      </c>
      <c r="AK7" s="85" t="s">
        <v>322</v>
      </c>
      <c r="AL7" s="44">
        <v>5</v>
      </c>
      <c r="AM7" s="44"/>
      <c r="AN7" s="44"/>
      <c r="AO7" s="44"/>
      <c r="AP7" s="44"/>
      <c r="AQ7" s="1"/>
      <c r="AR7" s="1"/>
      <c r="AS7" s="1"/>
      <c r="AT7" s="1"/>
      <c r="AU7" s="1"/>
      <c r="AV7" s="1"/>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row>
    <row r="8" spans="1:106" s="4" customFormat="1" ht="93" x14ac:dyDescent="0.35">
      <c r="A8" s="353"/>
      <c r="B8" s="355"/>
      <c r="C8" s="355"/>
      <c r="D8" s="368"/>
      <c r="E8" s="362"/>
      <c r="F8" s="363"/>
      <c r="G8" s="332"/>
      <c r="H8" s="108"/>
      <c r="I8" s="362"/>
      <c r="J8" s="362"/>
      <c r="K8" s="362"/>
      <c r="L8" s="363"/>
      <c r="M8" s="363"/>
      <c r="N8" s="313"/>
      <c r="O8" s="332"/>
      <c r="P8" s="152">
        <f t="shared" si="1"/>
        <v>50</v>
      </c>
      <c r="Q8" s="152">
        <f t="shared" si="2"/>
        <v>25</v>
      </c>
      <c r="R8" s="151">
        <f t="shared" si="3"/>
        <v>25</v>
      </c>
      <c r="S8" s="151">
        <f t="shared" si="4"/>
        <v>25</v>
      </c>
      <c r="T8" s="151">
        <v>100</v>
      </c>
      <c r="U8" s="108" t="s">
        <v>46</v>
      </c>
      <c r="V8" s="51">
        <v>0.25</v>
      </c>
      <c r="W8" s="51">
        <v>0.25</v>
      </c>
      <c r="X8" s="138">
        <v>0.25</v>
      </c>
      <c r="Y8" s="122">
        <v>0.25</v>
      </c>
      <c r="Z8" s="122" t="s">
        <v>101</v>
      </c>
      <c r="AA8" s="51">
        <v>1</v>
      </c>
      <c r="AB8" s="6" t="s">
        <v>253</v>
      </c>
      <c r="AC8" s="171">
        <v>43468</v>
      </c>
      <c r="AD8" s="172">
        <v>43821</v>
      </c>
      <c r="AE8" s="343"/>
      <c r="AF8" s="123" t="s">
        <v>203</v>
      </c>
      <c r="AG8" s="5" t="s">
        <v>15</v>
      </c>
      <c r="AH8" s="261">
        <f>156300000+100000000</f>
        <v>256300000</v>
      </c>
      <c r="AI8" s="262">
        <f>20000000+50000000</f>
        <v>70000000</v>
      </c>
      <c r="AJ8" s="260">
        <f t="shared" si="0"/>
        <v>27.311744049941471</v>
      </c>
      <c r="AK8" s="85" t="s">
        <v>334</v>
      </c>
      <c r="AL8" s="44">
        <v>6</v>
      </c>
      <c r="AM8" s="44"/>
      <c r="AN8" s="44"/>
      <c r="AO8" s="44"/>
      <c r="AP8" s="44"/>
      <c r="AQ8" s="1"/>
      <c r="AR8" s="1"/>
      <c r="AS8" s="1"/>
      <c r="AT8" s="1"/>
      <c r="AU8" s="1"/>
      <c r="AV8" s="1"/>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row>
    <row r="9" spans="1:106" s="4" customFormat="1" ht="81" customHeight="1" x14ac:dyDescent="0.35">
      <c r="A9" s="353"/>
      <c r="B9" s="355"/>
      <c r="C9" s="355"/>
      <c r="D9" s="368"/>
      <c r="E9" s="362"/>
      <c r="F9" s="363"/>
      <c r="G9" s="332"/>
      <c r="H9" s="108"/>
      <c r="I9" s="362"/>
      <c r="J9" s="362"/>
      <c r="K9" s="362"/>
      <c r="L9" s="363"/>
      <c r="M9" s="363"/>
      <c r="N9" s="313"/>
      <c r="O9" s="332"/>
      <c r="P9" s="63">
        <f t="shared" si="1"/>
        <v>50</v>
      </c>
      <c r="Q9" s="63">
        <f t="shared" si="2"/>
        <v>25</v>
      </c>
      <c r="R9" s="151">
        <f t="shared" si="3"/>
        <v>25</v>
      </c>
      <c r="S9" s="151">
        <f t="shared" si="4"/>
        <v>25</v>
      </c>
      <c r="T9" s="151">
        <v>100</v>
      </c>
      <c r="U9" s="108" t="s">
        <v>47</v>
      </c>
      <c r="V9" s="50">
        <v>0.25</v>
      </c>
      <c r="W9" s="51">
        <v>0.25</v>
      </c>
      <c r="X9" s="138">
        <v>0.25</v>
      </c>
      <c r="Y9" s="122">
        <v>0.25</v>
      </c>
      <c r="Z9" s="122" t="s">
        <v>102</v>
      </c>
      <c r="AA9" s="51">
        <v>1</v>
      </c>
      <c r="AB9" s="3" t="s">
        <v>254</v>
      </c>
      <c r="AC9" s="171">
        <v>43468</v>
      </c>
      <c r="AD9" s="172">
        <v>43821</v>
      </c>
      <c r="AE9" s="343"/>
      <c r="AF9" s="123" t="s">
        <v>204</v>
      </c>
      <c r="AG9" s="5" t="s">
        <v>205</v>
      </c>
      <c r="AH9" s="261">
        <f>103491548+41624452+48944504</f>
        <v>194060504</v>
      </c>
      <c r="AI9" s="262">
        <v>50000000</v>
      </c>
      <c r="AJ9" s="260">
        <f t="shared" si="0"/>
        <v>25.765160333707058</v>
      </c>
      <c r="AK9" s="85" t="s">
        <v>333</v>
      </c>
      <c r="AL9" s="44">
        <v>7</v>
      </c>
      <c r="AM9" s="44"/>
      <c r="AN9" s="44"/>
      <c r="AO9" s="44"/>
      <c r="AP9" s="44"/>
      <c r="AQ9" s="1"/>
      <c r="AR9" s="1"/>
      <c r="AS9" s="1"/>
      <c r="AT9" s="1"/>
      <c r="AU9" s="1"/>
      <c r="AV9" s="1"/>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row>
    <row r="10" spans="1:106" ht="148.5" customHeight="1" x14ac:dyDescent="0.35">
      <c r="A10" s="353"/>
      <c r="B10" s="355"/>
      <c r="C10" s="355"/>
      <c r="D10" s="368"/>
      <c r="E10" s="362"/>
      <c r="F10" s="363"/>
      <c r="G10" s="332"/>
      <c r="H10" s="108"/>
      <c r="I10" s="362"/>
      <c r="J10" s="362"/>
      <c r="K10" s="362"/>
      <c r="L10" s="363"/>
      <c r="M10" s="363"/>
      <c r="N10" s="313"/>
      <c r="O10" s="332"/>
      <c r="P10" s="64">
        <f t="shared" si="1"/>
        <v>66.666666666666657</v>
      </c>
      <c r="Q10" s="64">
        <f t="shared" si="2"/>
        <v>33.333333333333329</v>
      </c>
      <c r="R10" s="153">
        <f t="shared" si="3"/>
        <v>0</v>
      </c>
      <c r="S10" s="153">
        <f t="shared" ref="S10:S15" si="6">(Y10/AA10)*100</f>
        <v>33.333333333333329</v>
      </c>
      <c r="T10" s="151">
        <v>100</v>
      </c>
      <c r="U10" s="70" t="s">
        <v>48</v>
      </c>
      <c r="V10" s="52">
        <v>1</v>
      </c>
      <c r="W10" s="52">
        <v>1</v>
      </c>
      <c r="X10" s="139">
        <v>0</v>
      </c>
      <c r="Y10" s="118">
        <v>1</v>
      </c>
      <c r="Z10" s="141" t="s">
        <v>103</v>
      </c>
      <c r="AA10" s="175">
        <v>3</v>
      </c>
      <c r="AB10" s="7" t="s">
        <v>255</v>
      </c>
      <c r="AC10" s="176">
        <v>43468</v>
      </c>
      <c r="AD10" s="177">
        <v>43824</v>
      </c>
      <c r="AE10" s="344" t="s">
        <v>165</v>
      </c>
      <c r="AF10" s="124" t="s">
        <v>209</v>
      </c>
      <c r="AG10" s="8" t="s">
        <v>14</v>
      </c>
      <c r="AH10" s="263">
        <v>615527172</v>
      </c>
      <c r="AI10" s="264">
        <f>19496340+100000000+205995120+20000000</f>
        <v>345491460</v>
      </c>
      <c r="AJ10" s="265">
        <f t="shared" si="0"/>
        <v>56.129359631259298</v>
      </c>
      <c r="AK10" s="86" t="s">
        <v>361</v>
      </c>
      <c r="AL10" s="44">
        <v>8</v>
      </c>
      <c r="AM10" s="44"/>
      <c r="AN10" s="44"/>
      <c r="AO10" s="44"/>
      <c r="AP10" s="44"/>
      <c r="AQ10" s="1"/>
      <c r="AR10" s="1"/>
      <c r="AS10" s="1"/>
      <c r="AT10" s="1"/>
      <c r="AU10" s="1"/>
      <c r="AV10" s="1"/>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row>
    <row r="11" spans="1:106" ht="157" customHeight="1" x14ac:dyDescent="0.35">
      <c r="A11" s="353"/>
      <c r="B11" s="355"/>
      <c r="C11" s="355"/>
      <c r="D11" s="368"/>
      <c r="E11" s="362"/>
      <c r="F11" s="363"/>
      <c r="G11" s="332"/>
      <c r="H11" s="108"/>
      <c r="I11" s="362"/>
      <c r="J11" s="362"/>
      <c r="K11" s="362"/>
      <c r="L11" s="363"/>
      <c r="M11" s="363"/>
      <c r="N11" s="313"/>
      <c r="O11" s="332"/>
      <c r="P11" s="64">
        <f t="shared" si="1"/>
        <v>100</v>
      </c>
      <c r="Q11" s="64">
        <f t="shared" si="2"/>
        <v>100</v>
      </c>
      <c r="R11" s="153">
        <f t="shared" si="3"/>
        <v>0</v>
      </c>
      <c r="S11" s="153">
        <f t="shared" si="6"/>
        <v>0</v>
      </c>
      <c r="T11" s="151">
        <v>100</v>
      </c>
      <c r="U11" s="70" t="s">
        <v>49</v>
      </c>
      <c r="V11" s="52">
        <v>1</v>
      </c>
      <c r="W11" s="175">
        <v>0</v>
      </c>
      <c r="X11" s="139">
        <v>0</v>
      </c>
      <c r="Y11" s="118"/>
      <c r="Z11" s="118" t="s">
        <v>96</v>
      </c>
      <c r="AA11" s="175">
        <v>1</v>
      </c>
      <c r="AB11" s="7" t="s">
        <v>255</v>
      </c>
      <c r="AC11" s="176">
        <v>43531</v>
      </c>
      <c r="AD11" s="177">
        <v>43549</v>
      </c>
      <c r="AE11" s="344"/>
      <c r="AF11" s="124" t="s">
        <v>210</v>
      </c>
      <c r="AG11" s="8" t="s">
        <v>11</v>
      </c>
      <c r="AH11" s="263">
        <v>135000000</v>
      </c>
      <c r="AI11" s="264">
        <v>135000000</v>
      </c>
      <c r="AJ11" s="265">
        <f t="shared" si="0"/>
        <v>100</v>
      </c>
      <c r="AK11" s="86" t="s">
        <v>303</v>
      </c>
      <c r="AL11" s="44">
        <v>9</v>
      </c>
      <c r="AM11" s="44"/>
      <c r="AN11" s="44"/>
      <c r="AO11" s="44"/>
      <c r="AP11" s="44"/>
      <c r="AQ11" s="1"/>
      <c r="AR11" s="1"/>
      <c r="AS11" s="1"/>
      <c r="AT11" s="1"/>
      <c r="AU11" s="1"/>
      <c r="AV11" s="1"/>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row>
    <row r="12" spans="1:106" ht="126" customHeight="1" x14ac:dyDescent="0.35">
      <c r="A12" s="353"/>
      <c r="B12" s="355"/>
      <c r="C12" s="355"/>
      <c r="D12" s="368"/>
      <c r="E12" s="362"/>
      <c r="F12" s="363"/>
      <c r="G12" s="332"/>
      <c r="H12" s="108"/>
      <c r="I12" s="362"/>
      <c r="J12" s="362"/>
      <c r="K12" s="362"/>
      <c r="L12" s="363"/>
      <c r="M12" s="363"/>
      <c r="N12" s="313"/>
      <c r="O12" s="332"/>
      <c r="P12" s="64">
        <f t="shared" si="1"/>
        <v>100</v>
      </c>
      <c r="Q12" s="64">
        <f t="shared" si="2"/>
        <v>0</v>
      </c>
      <c r="R12" s="153">
        <f t="shared" si="3"/>
        <v>0</v>
      </c>
      <c r="S12" s="153">
        <f t="shared" si="6"/>
        <v>0</v>
      </c>
      <c r="T12" s="151">
        <f t="shared" si="5"/>
        <v>100</v>
      </c>
      <c r="U12" s="70" t="s">
        <v>50</v>
      </c>
      <c r="V12" s="52">
        <v>0</v>
      </c>
      <c r="W12" s="175">
        <v>1</v>
      </c>
      <c r="X12" s="139">
        <v>0</v>
      </c>
      <c r="Y12" s="118"/>
      <c r="Z12" s="118" t="s">
        <v>104</v>
      </c>
      <c r="AA12" s="175">
        <v>1</v>
      </c>
      <c r="AB12" s="7" t="s">
        <v>255</v>
      </c>
      <c r="AC12" s="176">
        <v>43624</v>
      </c>
      <c r="AD12" s="177">
        <v>43642</v>
      </c>
      <c r="AE12" s="344"/>
      <c r="AF12" s="124" t="s">
        <v>211</v>
      </c>
      <c r="AG12" s="8" t="s">
        <v>11</v>
      </c>
      <c r="AH12" s="263">
        <v>50000000</v>
      </c>
      <c r="AI12" s="264">
        <f>280000000+220803660</f>
        <v>500803660</v>
      </c>
      <c r="AJ12" s="265">
        <f t="shared" si="0"/>
        <v>1001.60732</v>
      </c>
      <c r="AK12" s="86" t="s">
        <v>378</v>
      </c>
      <c r="AL12" s="44">
        <v>10</v>
      </c>
      <c r="AM12" s="44"/>
      <c r="AN12" s="44"/>
      <c r="AO12" s="44"/>
      <c r="AP12" s="44"/>
      <c r="AQ12" s="1"/>
      <c r="AR12" s="1"/>
      <c r="AS12" s="1"/>
      <c r="AT12" s="1"/>
      <c r="AU12" s="1"/>
      <c r="AV12" s="1"/>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row>
    <row r="13" spans="1:106" ht="62" x14ac:dyDescent="0.35">
      <c r="A13" s="353"/>
      <c r="B13" s="355"/>
      <c r="C13" s="355"/>
      <c r="D13" s="368"/>
      <c r="E13" s="362"/>
      <c r="F13" s="363"/>
      <c r="G13" s="332"/>
      <c r="H13" s="108"/>
      <c r="I13" s="362"/>
      <c r="J13" s="362"/>
      <c r="K13" s="362"/>
      <c r="L13" s="363"/>
      <c r="M13" s="363"/>
      <c r="N13" s="313"/>
      <c r="O13" s="332"/>
      <c r="P13" s="64">
        <f t="shared" si="1"/>
        <v>100</v>
      </c>
      <c r="Q13" s="64">
        <f t="shared" si="2"/>
        <v>0</v>
      </c>
      <c r="R13" s="153">
        <f t="shared" si="3"/>
        <v>0</v>
      </c>
      <c r="S13" s="153">
        <f t="shared" si="6"/>
        <v>100</v>
      </c>
      <c r="T13" s="151">
        <v>100</v>
      </c>
      <c r="U13" s="70" t="s">
        <v>51</v>
      </c>
      <c r="V13" s="52">
        <v>0</v>
      </c>
      <c r="W13" s="175">
        <v>1</v>
      </c>
      <c r="X13" s="139">
        <v>0</v>
      </c>
      <c r="Y13" s="118">
        <v>1</v>
      </c>
      <c r="Z13" s="118" t="s">
        <v>105</v>
      </c>
      <c r="AA13" s="175">
        <v>1</v>
      </c>
      <c r="AB13" s="7" t="s">
        <v>255</v>
      </c>
      <c r="AC13" s="176">
        <v>43686</v>
      </c>
      <c r="AD13" s="177">
        <v>43704</v>
      </c>
      <c r="AE13" s="344"/>
      <c r="AF13" s="124" t="s">
        <v>200</v>
      </c>
      <c r="AG13" s="8" t="s">
        <v>5</v>
      </c>
      <c r="AH13" s="263">
        <v>100300000</v>
      </c>
      <c r="AI13" s="264">
        <v>70000000</v>
      </c>
      <c r="AJ13" s="265">
        <f t="shared" si="0"/>
        <v>69.790628115653035</v>
      </c>
      <c r="AK13" s="86" t="s">
        <v>362</v>
      </c>
      <c r="AL13" s="44">
        <v>11</v>
      </c>
      <c r="AM13" s="44"/>
      <c r="AN13" s="44"/>
      <c r="AO13" s="44"/>
      <c r="AP13" s="44"/>
      <c r="AQ13" s="1"/>
      <c r="AR13" s="1"/>
      <c r="AS13" s="1"/>
      <c r="AT13" s="1"/>
      <c r="AU13" s="1"/>
      <c r="AV13" s="1"/>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row>
    <row r="14" spans="1:106" ht="77.150000000000006" customHeight="1" x14ac:dyDescent="0.35">
      <c r="A14" s="353"/>
      <c r="B14" s="355"/>
      <c r="C14" s="355"/>
      <c r="D14" s="368"/>
      <c r="E14" s="362"/>
      <c r="F14" s="363"/>
      <c r="G14" s="332"/>
      <c r="H14" s="108"/>
      <c r="I14" s="362"/>
      <c r="J14" s="362"/>
      <c r="K14" s="362"/>
      <c r="L14" s="363"/>
      <c r="M14" s="363"/>
      <c r="N14" s="313"/>
      <c r="O14" s="332"/>
      <c r="P14" s="64">
        <f t="shared" si="1"/>
        <v>100</v>
      </c>
      <c r="Q14" s="64">
        <f t="shared" si="2"/>
        <v>100</v>
      </c>
      <c r="R14" s="153">
        <f t="shared" si="3"/>
        <v>0</v>
      </c>
      <c r="S14" s="153">
        <f t="shared" si="6"/>
        <v>0</v>
      </c>
      <c r="T14" s="151">
        <v>100</v>
      </c>
      <c r="U14" s="70" t="s">
        <v>52</v>
      </c>
      <c r="V14" s="52">
        <v>1</v>
      </c>
      <c r="W14" s="175">
        <v>0</v>
      </c>
      <c r="X14" s="139">
        <v>0</v>
      </c>
      <c r="Y14" s="118"/>
      <c r="Z14" s="118" t="s">
        <v>106</v>
      </c>
      <c r="AA14" s="175">
        <v>1</v>
      </c>
      <c r="AB14" s="7" t="s">
        <v>255</v>
      </c>
      <c r="AC14" s="176">
        <v>43501</v>
      </c>
      <c r="AD14" s="177">
        <v>43524</v>
      </c>
      <c r="AE14" s="344"/>
      <c r="AF14" s="124" t="s">
        <v>212</v>
      </c>
      <c r="AG14" s="8" t="s">
        <v>5</v>
      </c>
      <c r="AH14" s="263">
        <v>50367828</v>
      </c>
      <c r="AI14" s="264">
        <f>10200000+21000000</f>
        <v>31200000</v>
      </c>
      <c r="AJ14" s="265">
        <f t="shared" si="0"/>
        <v>61.944303018188521</v>
      </c>
      <c r="AK14" s="86" t="s">
        <v>304</v>
      </c>
      <c r="AL14" s="44">
        <v>12</v>
      </c>
      <c r="AM14" s="44"/>
      <c r="AN14" s="44"/>
      <c r="AO14" s="44"/>
      <c r="AP14" s="44"/>
      <c r="AQ14" s="1"/>
      <c r="AR14" s="1"/>
      <c r="AS14" s="1"/>
      <c r="AT14" s="1"/>
      <c r="AU14" s="1"/>
      <c r="AV14" s="1"/>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row>
    <row r="15" spans="1:106" ht="99.75" customHeight="1" x14ac:dyDescent="0.35">
      <c r="A15" s="353"/>
      <c r="B15" s="355"/>
      <c r="C15" s="355"/>
      <c r="D15" s="368"/>
      <c r="E15" s="362"/>
      <c r="F15" s="363"/>
      <c r="G15" s="332"/>
      <c r="H15" s="108"/>
      <c r="I15" s="362"/>
      <c r="J15" s="362"/>
      <c r="K15" s="362"/>
      <c r="L15" s="363"/>
      <c r="M15" s="363"/>
      <c r="N15" s="313"/>
      <c r="O15" s="332"/>
      <c r="P15" s="65">
        <f t="shared" si="1"/>
        <v>50</v>
      </c>
      <c r="Q15" s="65">
        <f t="shared" si="2"/>
        <v>25</v>
      </c>
      <c r="R15" s="154">
        <f t="shared" si="3"/>
        <v>2500</v>
      </c>
      <c r="S15" s="154">
        <f t="shared" si="6"/>
        <v>25</v>
      </c>
      <c r="T15" s="151">
        <v>100</v>
      </c>
      <c r="U15" s="71" t="s">
        <v>53</v>
      </c>
      <c r="V15" s="53">
        <v>0.25</v>
      </c>
      <c r="W15" s="178">
        <v>0.25</v>
      </c>
      <c r="X15" s="140">
        <v>25</v>
      </c>
      <c r="Y15" s="42">
        <v>0.25</v>
      </c>
      <c r="Z15" s="42" t="s">
        <v>107</v>
      </c>
      <c r="AA15" s="178">
        <v>1</v>
      </c>
      <c r="AB15" s="10" t="s">
        <v>255</v>
      </c>
      <c r="AC15" s="179">
        <v>43476</v>
      </c>
      <c r="AD15" s="180">
        <v>43828</v>
      </c>
      <c r="AE15" s="345" t="s">
        <v>165</v>
      </c>
      <c r="AF15" s="11" t="s">
        <v>211</v>
      </c>
      <c r="AG15" s="12" t="s">
        <v>11</v>
      </c>
      <c r="AH15" s="266">
        <v>20000000</v>
      </c>
      <c r="AI15" s="267">
        <v>10000000</v>
      </c>
      <c r="AJ15" s="268">
        <f t="shared" si="0"/>
        <v>50</v>
      </c>
      <c r="AK15" s="87" t="s">
        <v>351</v>
      </c>
      <c r="AL15" s="44">
        <v>13</v>
      </c>
      <c r="AM15" s="44"/>
      <c r="AN15" s="44"/>
      <c r="AO15" s="44"/>
      <c r="AP15" s="44"/>
      <c r="AQ15" s="1"/>
      <c r="AR15" s="1"/>
      <c r="AS15" s="1"/>
      <c r="AT15" s="1"/>
      <c r="AU15" s="1"/>
      <c r="AV15" s="1"/>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row>
    <row r="16" spans="1:106" ht="118.5" customHeight="1" x14ac:dyDescent="0.35">
      <c r="A16" s="353"/>
      <c r="B16" s="355"/>
      <c r="C16" s="355"/>
      <c r="D16" s="368"/>
      <c r="E16" s="362"/>
      <c r="F16" s="363"/>
      <c r="G16" s="332"/>
      <c r="H16" s="108"/>
      <c r="I16" s="362"/>
      <c r="J16" s="362"/>
      <c r="K16" s="362"/>
      <c r="L16" s="363"/>
      <c r="M16" s="363"/>
      <c r="N16" s="313"/>
      <c r="O16" s="332"/>
      <c r="P16" s="65">
        <f t="shared" si="1"/>
        <v>0</v>
      </c>
      <c r="Q16" s="65">
        <f t="shared" si="2"/>
        <v>0</v>
      </c>
      <c r="R16" s="154">
        <f t="shared" si="3"/>
        <v>100</v>
      </c>
      <c r="S16" s="154">
        <f t="shared" ref="S16:S22" si="7">(Y16/AA16)*100</f>
        <v>0</v>
      </c>
      <c r="T16" s="151">
        <f t="shared" si="5"/>
        <v>100</v>
      </c>
      <c r="U16" s="42" t="s">
        <v>54</v>
      </c>
      <c r="V16" s="53">
        <v>0</v>
      </c>
      <c r="W16" s="178">
        <v>0</v>
      </c>
      <c r="X16" s="11">
        <v>1</v>
      </c>
      <c r="Y16" s="42"/>
      <c r="Z16" s="42" t="s">
        <v>108</v>
      </c>
      <c r="AA16" s="178">
        <v>1</v>
      </c>
      <c r="AB16" s="10" t="s">
        <v>255</v>
      </c>
      <c r="AC16" s="179">
        <v>43477</v>
      </c>
      <c r="AD16" s="180">
        <v>43829</v>
      </c>
      <c r="AE16" s="345"/>
      <c r="AF16" s="11" t="s">
        <v>212</v>
      </c>
      <c r="AG16" s="181" t="s">
        <v>5</v>
      </c>
      <c r="AH16" s="266">
        <v>400000000</v>
      </c>
      <c r="AI16" s="269">
        <v>400000000</v>
      </c>
      <c r="AJ16" s="268">
        <f t="shared" si="0"/>
        <v>100</v>
      </c>
      <c r="AK16" s="87" t="s">
        <v>350</v>
      </c>
      <c r="AL16" s="44">
        <v>14</v>
      </c>
      <c r="AM16" s="44"/>
      <c r="AN16" s="44"/>
      <c r="AO16" s="44"/>
      <c r="AP16" s="44"/>
      <c r="AQ16" s="1"/>
      <c r="AR16" s="1"/>
      <c r="AS16" s="1"/>
      <c r="AT16" s="1"/>
      <c r="AU16" s="1"/>
      <c r="AV16" s="1"/>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row>
    <row r="17" spans="1:106" ht="102" customHeight="1" x14ac:dyDescent="0.35">
      <c r="A17" s="353"/>
      <c r="B17" s="355"/>
      <c r="C17" s="355"/>
      <c r="D17" s="368"/>
      <c r="E17" s="362"/>
      <c r="F17" s="363"/>
      <c r="G17" s="332"/>
      <c r="H17" s="108"/>
      <c r="I17" s="362"/>
      <c r="J17" s="362"/>
      <c r="K17" s="362"/>
      <c r="L17" s="363"/>
      <c r="M17" s="363"/>
      <c r="N17" s="313"/>
      <c r="O17" s="332"/>
      <c r="P17" s="65">
        <f t="shared" si="1"/>
        <v>100</v>
      </c>
      <c r="Q17" s="65">
        <f t="shared" si="2"/>
        <v>0</v>
      </c>
      <c r="R17" s="154">
        <f t="shared" si="3"/>
        <v>50</v>
      </c>
      <c r="S17" s="154">
        <f t="shared" si="7"/>
        <v>100</v>
      </c>
      <c r="T17" s="151">
        <v>100</v>
      </c>
      <c r="U17" s="71" t="s">
        <v>55</v>
      </c>
      <c r="V17" s="53">
        <v>0</v>
      </c>
      <c r="W17" s="178">
        <v>1</v>
      </c>
      <c r="X17" s="140">
        <v>0.5</v>
      </c>
      <c r="Y17" s="42">
        <v>1</v>
      </c>
      <c r="Z17" s="42" t="s">
        <v>96</v>
      </c>
      <c r="AA17" s="178">
        <v>1</v>
      </c>
      <c r="AB17" s="10" t="s">
        <v>255</v>
      </c>
      <c r="AC17" s="179">
        <v>43742</v>
      </c>
      <c r="AD17" s="180">
        <v>43769</v>
      </c>
      <c r="AE17" s="345"/>
      <c r="AF17" s="11" t="s">
        <v>214</v>
      </c>
      <c r="AG17" s="181" t="s">
        <v>5</v>
      </c>
      <c r="AH17" s="266">
        <f>500000000+1300000000</f>
        <v>1800000000</v>
      </c>
      <c r="AI17" s="269">
        <f>40420000+89280000+900000000</f>
        <v>1029700000</v>
      </c>
      <c r="AJ17" s="268">
        <f t="shared" si="0"/>
        <v>57.205555555555556</v>
      </c>
      <c r="AK17" s="87" t="s">
        <v>363</v>
      </c>
      <c r="AL17" s="44">
        <v>15</v>
      </c>
      <c r="AM17" s="44"/>
      <c r="AN17" s="44"/>
      <c r="AO17" s="44"/>
      <c r="AP17" s="44"/>
      <c r="AQ17" s="1"/>
      <c r="AR17" s="1"/>
      <c r="AS17" s="1"/>
      <c r="AT17" s="1"/>
      <c r="AU17" s="1"/>
      <c r="AV17" s="1"/>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row>
    <row r="18" spans="1:106" ht="110.25" customHeight="1" x14ac:dyDescent="0.35">
      <c r="A18" s="353"/>
      <c r="B18" s="355"/>
      <c r="C18" s="355"/>
      <c r="D18" s="368"/>
      <c r="E18" s="362"/>
      <c r="F18" s="363"/>
      <c r="G18" s="332"/>
      <c r="H18" s="108"/>
      <c r="I18" s="362"/>
      <c r="J18" s="362"/>
      <c r="K18" s="362"/>
      <c r="L18" s="363"/>
      <c r="M18" s="363"/>
      <c r="N18" s="313"/>
      <c r="O18" s="332"/>
      <c r="P18" s="65">
        <f t="shared" si="1"/>
        <v>0</v>
      </c>
      <c r="Q18" s="65">
        <f t="shared" si="2"/>
        <v>0</v>
      </c>
      <c r="R18" s="154">
        <f t="shared" si="3"/>
        <v>177.5</v>
      </c>
      <c r="S18" s="154">
        <f t="shared" si="7"/>
        <v>0.83333333333333337</v>
      </c>
      <c r="T18" s="151">
        <v>100</v>
      </c>
      <c r="U18" s="42" t="s">
        <v>12</v>
      </c>
      <c r="V18" s="53">
        <v>0</v>
      </c>
      <c r="W18" s="178">
        <v>0</v>
      </c>
      <c r="X18" s="11">
        <v>213</v>
      </c>
      <c r="Y18" s="42">
        <v>1</v>
      </c>
      <c r="Z18" s="42" t="s">
        <v>109</v>
      </c>
      <c r="AA18" s="178">
        <v>120</v>
      </c>
      <c r="AB18" s="10" t="s">
        <v>255</v>
      </c>
      <c r="AC18" s="179">
        <v>43650</v>
      </c>
      <c r="AD18" s="180">
        <v>43705</v>
      </c>
      <c r="AE18" s="345"/>
      <c r="AF18" s="11" t="s">
        <v>215</v>
      </c>
      <c r="AG18" s="181" t="s">
        <v>5</v>
      </c>
      <c r="AH18" s="266">
        <f>330000000+300000000</f>
        <v>630000000</v>
      </c>
      <c r="AI18" s="269">
        <v>630000000</v>
      </c>
      <c r="AJ18" s="268">
        <f t="shared" si="0"/>
        <v>100</v>
      </c>
      <c r="AK18" s="87" t="s">
        <v>344</v>
      </c>
      <c r="AL18" s="44">
        <v>16</v>
      </c>
      <c r="AM18" s="44"/>
      <c r="AN18" s="44"/>
      <c r="AO18" s="44"/>
      <c r="AP18" s="44"/>
      <c r="AQ18" s="1"/>
      <c r="AR18" s="1"/>
      <c r="AS18" s="1"/>
      <c r="AT18" s="1"/>
      <c r="AU18" s="1"/>
      <c r="AV18" s="1"/>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row>
    <row r="19" spans="1:106" ht="111" customHeight="1" x14ac:dyDescent="0.35">
      <c r="A19" s="353"/>
      <c r="B19" s="355"/>
      <c r="C19" s="355"/>
      <c r="D19" s="368"/>
      <c r="E19" s="362"/>
      <c r="F19" s="363"/>
      <c r="G19" s="332"/>
      <c r="H19" s="108"/>
      <c r="I19" s="362"/>
      <c r="J19" s="362"/>
      <c r="K19" s="362"/>
      <c r="L19" s="363"/>
      <c r="M19" s="363"/>
      <c r="N19" s="313"/>
      <c r="O19" s="332"/>
      <c r="P19" s="65">
        <f t="shared" si="1"/>
        <v>0</v>
      </c>
      <c r="Q19" s="65">
        <f t="shared" si="2"/>
        <v>0</v>
      </c>
      <c r="R19" s="154">
        <f t="shared" si="3"/>
        <v>50</v>
      </c>
      <c r="S19" s="154">
        <f t="shared" si="7"/>
        <v>0</v>
      </c>
      <c r="T19" s="151">
        <f t="shared" si="5"/>
        <v>50</v>
      </c>
      <c r="U19" s="42" t="s">
        <v>336</v>
      </c>
      <c r="V19" s="53">
        <v>0</v>
      </c>
      <c r="W19" s="178">
        <v>0</v>
      </c>
      <c r="X19" s="11">
        <v>3</v>
      </c>
      <c r="Y19" s="42"/>
      <c r="Z19" s="42" t="s">
        <v>110</v>
      </c>
      <c r="AA19" s="178">
        <v>6</v>
      </c>
      <c r="AB19" s="10" t="s">
        <v>255</v>
      </c>
      <c r="AC19" s="179">
        <v>43743</v>
      </c>
      <c r="AD19" s="180">
        <v>43771</v>
      </c>
      <c r="AE19" s="345"/>
      <c r="AF19" s="11" t="s">
        <v>211</v>
      </c>
      <c r="AG19" s="12" t="s">
        <v>11</v>
      </c>
      <c r="AH19" s="266">
        <v>20000000</v>
      </c>
      <c r="AI19" s="267">
        <v>20000000</v>
      </c>
      <c r="AJ19" s="268">
        <f t="shared" si="0"/>
        <v>100</v>
      </c>
      <c r="AK19" s="87" t="s">
        <v>349</v>
      </c>
      <c r="AL19" s="44">
        <v>17</v>
      </c>
      <c r="AM19" s="44"/>
      <c r="AN19" s="44"/>
      <c r="AO19" s="44"/>
      <c r="AP19" s="44"/>
      <c r="AQ19" s="1"/>
      <c r="AR19" s="1"/>
      <c r="AS19" s="1"/>
      <c r="AT19" s="1"/>
      <c r="AU19" s="1"/>
      <c r="AV19" s="1"/>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row>
    <row r="20" spans="1:106" ht="81" customHeight="1" x14ac:dyDescent="0.35">
      <c r="A20" s="353"/>
      <c r="B20" s="355"/>
      <c r="C20" s="355"/>
      <c r="D20" s="368"/>
      <c r="E20" s="362"/>
      <c r="F20" s="363"/>
      <c r="G20" s="332"/>
      <c r="H20" s="108"/>
      <c r="I20" s="362"/>
      <c r="J20" s="362"/>
      <c r="K20" s="362"/>
      <c r="L20" s="363"/>
      <c r="M20" s="363"/>
      <c r="N20" s="313"/>
      <c r="O20" s="332"/>
      <c r="P20" s="65">
        <f t="shared" si="1"/>
        <v>0</v>
      </c>
      <c r="Q20" s="65">
        <f t="shared" si="2"/>
        <v>0</v>
      </c>
      <c r="R20" s="154">
        <f t="shared" si="3"/>
        <v>100</v>
      </c>
      <c r="S20" s="154">
        <f>(Y20/AA20)*100</f>
        <v>0</v>
      </c>
      <c r="T20" s="151">
        <f t="shared" si="5"/>
        <v>100</v>
      </c>
      <c r="U20" s="42" t="s">
        <v>13</v>
      </c>
      <c r="V20" s="53">
        <v>0</v>
      </c>
      <c r="W20" s="178">
        <v>0</v>
      </c>
      <c r="X20" s="11">
        <v>1</v>
      </c>
      <c r="Y20" s="42"/>
      <c r="Z20" s="42" t="s">
        <v>111</v>
      </c>
      <c r="AA20" s="178">
        <v>1</v>
      </c>
      <c r="AB20" s="10" t="s">
        <v>255</v>
      </c>
      <c r="AC20" s="179">
        <v>43652</v>
      </c>
      <c r="AD20" s="180">
        <v>43707</v>
      </c>
      <c r="AE20" s="345"/>
      <c r="AF20" s="11" t="s">
        <v>201</v>
      </c>
      <c r="AG20" s="12" t="s">
        <v>11</v>
      </c>
      <c r="AH20" s="266">
        <v>40000000</v>
      </c>
      <c r="AI20" s="267">
        <v>40000000</v>
      </c>
      <c r="AJ20" s="268">
        <f t="shared" si="0"/>
        <v>100</v>
      </c>
      <c r="AK20" s="87" t="s">
        <v>374</v>
      </c>
      <c r="AL20" s="44">
        <v>18</v>
      </c>
      <c r="AM20" s="44"/>
      <c r="AN20" s="44"/>
      <c r="AO20" s="44"/>
      <c r="AP20" s="44"/>
      <c r="AQ20" s="1"/>
      <c r="AR20" s="1"/>
      <c r="AS20" s="1"/>
      <c r="AT20" s="1"/>
      <c r="AU20" s="1"/>
      <c r="AV20" s="1"/>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106" ht="89.25" customHeight="1" x14ac:dyDescent="0.35">
      <c r="A21" s="353"/>
      <c r="B21" s="355"/>
      <c r="C21" s="355"/>
      <c r="D21" s="368"/>
      <c r="E21" s="362"/>
      <c r="F21" s="363"/>
      <c r="G21" s="332"/>
      <c r="H21" s="108"/>
      <c r="I21" s="362"/>
      <c r="J21" s="362"/>
      <c r="K21" s="362"/>
      <c r="L21" s="363"/>
      <c r="M21" s="363"/>
      <c r="N21" s="313"/>
      <c r="O21" s="332"/>
      <c r="P21" s="65">
        <f t="shared" si="1"/>
        <v>0</v>
      </c>
      <c r="Q21" s="65">
        <f t="shared" si="2"/>
        <v>0</v>
      </c>
      <c r="R21" s="154">
        <f t="shared" si="3"/>
        <v>100</v>
      </c>
      <c r="S21" s="154">
        <f t="shared" si="7"/>
        <v>0</v>
      </c>
      <c r="T21" s="151">
        <f t="shared" si="5"/>
        <v>100</v>
      </c>
      <c r="U21" s="72" t="s">
        <v>56</v>
      </c>
      <c r="V21" s="53">
        <v>0</v>
      </c>
      <c r="W21" s="178">
        <v>0</v>
      </c>
      <c r="X21" s="11">
        <v>1</v>
      </c>
      <c r="Y21" s="42"/>
      <c r="Z21" s="42" t="s">
        <v>112</v>
      </c>
      <c r="AA21" s="178">
        <v>1</v>
      </c>
      <c r="AB21" s="10" t="s">
        <v>255</v>
      </c>
      <c r="AC21" s="179">
        <v>43617</v>
      </c>
      <c r="AD21" s="180">
        <v>43768</v>
      </c>
      <c r="AE21" s="345"/>
      <c r="AF21" s="11" t="s">
        <v>213</v>
      </c>
      <c r="AG21" s="12" t="s">
        <v>15</v>
      </c>
      <c r="AH21" s="266">
        <f>30000000+18350586</f>
        <v>48350586</v>
      </c>
      <c r="AI21" s="267">
        <v>69000000</v>
      </c>
      <c r="AJ21" s="268">
        <f t="shared" si="0"/>
        <v>142.70768093689702</v>
      </c>
      <c r="AK21" s="87" t="s">
        <v>348</v>
      </c>
      <c r="AL21" s="44">
        <v>19</v>
      </c>
      <c r="AM21" s="44"/>
      <c r="AN21" s="44"/>
      <c r="AO21" s="44"/>
      <c r="AP21" s="44"/>
      <c r="AQ21" s="1"/>
      <c r="AR21" s="1"/>
      <c r="AS21" s="1"/>
      <c r="AT21" s="1"/>
      <c r="AU21" s="1"/>
      <c r="AV21" s="1"/>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row>
    <row r="22" spans="1:106" ht="118.5" customHeight="1" x14ac:dyDescent="0.35">
      <c r="A22" s="353"/>
      <c r="B22" s="355"/>
      <c r="C22" s="355"/>
      <c r="D22" s="368"/>
      <c r="E22" s="362"/>
      <c r="F22" s="363"/>
      <c r="G22" s="332"/>
      <c r="H22" s="108"/>
      <c r="I22" s="362"/>
      <c r="J22" s="362"/>
      <c r="K22" s="362"/>
      <c r="L22" s="363"/>
      <c r="M22" s="363"/>
      <c r="N22" s="313"/>
      <c r="O22" s="332"/>
      <c r="P22" s="65">
        <f t="shared" si="1"/>
        <v>0</v>
      </c>
      <c r="Q22" s="65">
        <f t="shared" si="2"/>
        <v>0</v>
      </c>
      <c r="R22" s="154">
        <f t="shared" si="3"/>
        <v>100</v>
      </c>
      <c r="S22" s="154">
        <f t="shared" si="7"/>
        <v>0</v>
      </c>
      <c r="T22" s="151">
        <f t="shared" si="5"/>
        <v>100</v>
      </c>
      <c r="U22" s="71" t="s">
        <v>57</v>
      </c>
      <c r="V22" s="53">
        <v>0</v>
      </c>
      <c r="W22" s="178">
        <v>0</v>
      </c>
      <c r="X22" s="140">
        <v>1</v>
      </c>
      <c r="Y22" s="42"/>
      <c r="Z22" s="42" t="s">
        <v>113</v>
      </c>
      <c r="AA22" s="178">
        <v>1</v>
      </c>
      <c r="AB22" s="10" t="s">
        <v>255</v>
      </c>
      <c r="AC22" s="179">
        <v>43648</v>
      </c>
      <c r="AD22" s="180">
        <v>43768</v>
      </c>
      <c r="AE22" s="345"/>
      <c r="AF22" s="11" t="s">
        <v>203</v>
      </c>
      <c r="AG22" s="12" t="s">
        <v>15</v>
      </c>
      <c r="AH22" s="266">
        <v>30000000</v>
      </c>
      <c r="AI22" s="267">
        <f>75000000+112500000</f>
        <v>187500000</v>
      </c>
      <c r="AJ22" s="268">
        <f t="shared" si="0"/>
        <v>625</v>
      </c>
      <c r="AK22" s="87" t="s">
        <v>365</v>
      </c>
      <c r="AL22" s="44">
        <v>20</v>
      </c>
      <c r="AM22" s="44"/>
      <c r="AN22" s="44"/>
      <c r="AO22" s="44"/>
      <c r="AP22" s="44"/>
      <c r="AQ22" s="1"/>
      <c r="AR22" s="1"/>
      <c r="AS22" s="1"/>
      <c r="AT22" s="1"/>
      <c r="AU22" s="1"/>
      <c r="AV22" s="1"/>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row>
    <row r="23" spans="1:106" ht="92.25" customHeight="1" x14ac:dyDescent="0.35">
      <c r="A23" s="353"/>
      <c r="B23" s="355"/>
      <c r="C23" s="355"/>
      <c r="D23" s="368"/>
      <c r="E23" s="362"/>
      <c r="F23" s="363"/>
      <c r="G23" s="332"/>
      <c r="H23" s="108"/>
      <c r="I23" s="362"/>
      <c r="J23" s="362"/>
      <c r="K23" s="362"/>
      <c r="L23" s="363"/>
      <c r="M23" s="363"/>
      <c r="N23" s="313"/>
      <c r="O23" s="332"/>
      <c r="P23" s="65">
        <f t="shared" si="1"/>
        <v>0</v>
      </c>
      <c r="Q23" s="65">
        <f t="shared" si="2"/>
        <v>0</v>
      </c>
      <c r="R23" s="154">
        <f t="shared" si="3"/>
        <v>30</v>
      </c>
      <c r="S23" s="154">
        <f>(Y23/AA23)*100</f>
        <v>70</v>
      </c>
      <c r="T23" s="151">
        <f t="shared" si="5"/>
        <v>100</v>
      </c>
      <c r="U23" s="42" t="s">
        <v>142</v>
      </c>
      <c r="V23" s="53">
        <v>0</v>
      </c>
      <c r="W23" s="178">
        <v>0</v>
      </c>
      <c r="X23" s="11">
        <v>0.3</v>
      </c>
      <c r="Y23" s="42">
        <v>0.7</v>
      </c>
      <c r="Z23" s="42" t="s">
        <v>114</v>
      </c>
      <c r="AA23" s="178">
        <v>1</v>
      </c>
      <c r="AB23" s="10" t="s">
        <v>255</v>
      </c>
      <c r="AC23" s="179">
        <v>43739</v>
      </c>
      <c r="AD23" s="180">
        <v>43768</v>
      </c>
      <c r="AE23" s="345"/>
      <c r="AF23" s="11" t="s">
        <v>204</v>
      </c>
      <c r="AG23" s="12" t="s">
        <v>15</v>
      </c>
      <c r="AH23" s="266">
        <v>1300000000</v>
      </c>
      <c r="AI23" s="267">
        <f>1804471342+519015221</f>
        <v>2323486563</v>
      </c>
      <c r="AJ23" s="268">
        <f t="shared" si="0"/>
        <v>178.72973561538461</v>
      </c>
      <c r="AK23" s="87" t="s">
        <v>373</v>
      </c>
      <c r="AL23" s="44">
        <v>21</v>
      </c>
      <c r="AM23" s="44"/>
      <c r="AN23" s="44"/>
      <c r="AO23" s="44"/>
      <c r="AP23" s="44"/>
      <c r="AQ23" s="1"/>
      <c r="AR23" s="1"/>
      <c r="AS23" s="1"/>
      <c r="AT23" s="1"/>
      <c r="AU23" s="1"/>
      <c r="AV23" s="1"/>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row>
    <row r="24" spans="1:106" ht="86.25" customHeight="1" x14ac:dyDescent="0.35">
      <c r="A24" s="353"/>
      <c r="B24" s="355"/>
      <c r="C24" s="355"/>
      <c r="D24" s="368"/>
      <c r="E24" s="362"/>
      <c r="F24" s="364" t="s">
        <v>16</v>
      </c>
      <c r="G24" s="333" t="s">
        <v>180</v>
      </c>
      <c r="H24" s="109"/>
      <c r="I24" s="364" t="s">
        <v>273</v>
      </c>
      <c r="J24" s="364" t="s">
        <v>274</v>
      </c>
      <c r="K24" s="364" t="s">
        <v>274</v>
      </c>
      <c r="L24" s="364" t="s">
        <v>143</v>
      </c>
      <c r="M24" s="364" t="s">
        <v>143</v>
      </c>
      <c r="N24" s="314" t="s">
        <v>183</v>
      </c>
      <c r="O24" s="333" t="s">
        <v>357</v>
      </c>
      <c r="P24" s="66">
        <f t="shared" si="1"/>
        <v>100</v>
      </c>
      <c r="Q24" s="66">
        <f t="shared" si="2"/>
        <v>0</v>
      </c>
      <c r="R24" s="155">
        <f t="shared" si="3"/>
        <v>0</v>
      </c>
      <c r="S24" s="155">
        <f>(Y24/AA24)*100</f>
        <v>0</v>
      </c>
      <c r="T24" s="151">
        <f t="shared" si="5"/>
        <v>100</v>
      </c>
      <c r="U24" s="109" t="s">
        <v>17</v>
      </c>
      <c r="V24" s="54">
        <v>0</v>
      </c>
      <c r="W24" s="182">
        <v>1</v>
      </c>
      <c r="X24" s="133">
        <v>0</v>
      </c>
      <c r="Y24" s="119"/>
      <c r="Z24" s="142" t="s">
        <v>115</v>
      </c>
      <c r="AA24" s="182">
        <v>1</v>
      </c>
      <c r="AB24" s="13" t="s">
        <v>255</v>
      </c>
      <c r="AC24" s="183">
        <v>43649</v>
      </c>
      <c r="AD24" s="184">
        <v>43793</v>
      </c>
      <c r="AE24" s="351" t="s">
        <v>199</v>
      </c>
      <c r="AF24" s="61" t="s">
        <v>206</v>
      </c>
      <c r="AG24" s="14" t="s">
        <v>11</v>
      </c>
      <c r="AH24" s="270">
        <v>120000000</v>
      </c>
      <c r="AI24" s="271">
        <v>120000000</v>
      </c>
      <c r="AJ24" s="272">
        <f t="shared" si="0"/>
        <v>100</v>
      </c>
      <c r="AK24" s="253" t="s">
        <v>343</v>
      </c>
      <c r="AL24" s="44">
        <v>22</v>
      </c>
      <c r="AM24" s="44"/>
      <c r="AN24" s="44"/>
      <c r="AO24" s="44"/>
      <c r="AP24" s="44"/>
      <c r="AQ24" s="1"/>
      <c r="AR24" s="1"/>
      <c r="AS24" s="1"/>
      <c r="AT24" s="1"/>
      <c r="AU24" s="1"/>
      <c r="AV24" s="1"/>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row>
    <row r="25" spans="1:106" ht="67.5" customHeight="1" x14ac:dyDescent="0.35">
      <c r="A25" s="353"/>
      <c r="B25" s="355"/>
      <c r="C25" s="355"/>
      <c r="D25" s="368"/>
      <c r="E25" s="362"/>
      <c r="F25" s="364"/>
      <c r="G25" s="333"/>
      <c r="H25" s="109"/>
      <c r="I25" s="364"/>
      <c r="J25" s="364"/>
      <c r="K25" s="364"/>
      <c r="L25" s="364"/>
      <c r="M25" s="364"/>
      <c r="N25" s="314"/>
      <c r="O25" s="333"/>
      <c r="P25" s="66">
        <f t="shared" si="1"/>
        <v>100</v>
      </c>
      <c r="Q25" s="66">
        <f t="shared" si="2"/>
        <v>0</v>
      </c>
      <c r="R25" s="155">
        <f t="shared" si="3"/>
        <v>0</v>
      </c>
      <c r="S25" s="155">
        <f t="shared" ref="S25:S27" si="8">(Y25/AA25)*100</f>
        <v>0</v>
      </c>
      <c r="T25" s="151">
        <f t="shared" si="5"/>
        <v>100</v>
      </c>
      <c r="U25" s="109" t="s">
        <v>58</v>
      </c>
      <c r="V25" s="54">
        <v>0</v>
      </c>
      <c r="W25" s="182">
        <v>1</v>
      </c>
      <c r="X25" s="133">
        <v>0</v>
      </c>
      <c r="Y25" s="119"/>
      <c r="Z25" s="119" t="s">
        <v>116</v>
      </c>
      <c r="AA25" s="182">
        <v>1</v>
      </c>
      <c r="AB25" s="13" t="s">
        <v>255</v>
      </c>
      <c r="AC25" s="183">
        <v>43586</v>
      </c>
      <c r="AD25" s="184">
        <v>43615</v>
      </c>
      <c r="AE25" s="351"/>
      <c r="AF25" s="61" t="s">
        <v>207</v>
      </c>
      <c r="AG25" s="14" t="s">
        <v>11</v>
      </c>
      <c r="AH25" s="270">
        <v>70000000</v>
      </c>
      <c r="AI25" s="271">
        <v>70000000</v>
      </c>
      <c r="AJ25" s="272">
        <f t="shared" si="0"/>
        <v>100</v>
      </c>
      <c r="AK25" s="88" t="s">
        <v>310</v>
      </c>
      <c r="AL25" s="44">
        <v>23</v>
      </c>
      <c r="AM25" s="44"/>
      <c r="AN25" s="44"/>
      <c r="AO25" s="44"/>
      <c r="AP25" s="44"/>
      <c r="AQ25" s="1"/>
      <c r="AR25" s="1"/>
      <c r="AS25" s="1"/>
      <c r="AT25" s="1"/>
      <c r="AU25" s="1"/>
      <c r="AV25" s="1"/>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row>
    <row r="26" spans="1:106" ht="93" x14ac:dyDescent="0.35">
      <c r="A26" s="353"/>
      <c r="B26" s="355"/>
      <c r="C26" s="355"/>
      <c r="D26" s="368"/>
      <c r="E26" s="362"/>
      <c r="F26" s="364"/>
      <c r="G26" s="333"/>
      <c r="H26" s="109"/>
      <c r="I26" s="364"/>
      <c r="J26" s="364"/>
      <c r="K26" s="364"/>
      <c r="L26" s="364"/>
      <c r="M26" s="364"/>
      <c r="N26" s="314"/>
      <c r="O26" s="333"/>
      <c r="P26" s="66">
        <f t="shared" si="1"/>
        <v>16.001438848920863</v>
      </c>
      <c r="Q26" s="66">
        <f t="shared" si="2"/>
        <v>0.69064748201438853</v>
      </c>
      <c r="R26" s="155">
        <f t="shared" si="3"/>
        <v>37.366906474820141</v>
      </c>
      <c r="S26" s="155">
        <f t="shared" si="8"/>
        <v>13.669064748201439</v>
      </c>
      <c r="T26" s="151">
        <f t="shared" si="5"/>
        <v>67.72805755395683</v>
      </c>
      <c r="U26" s="109" t="s">
        <v>59</v>
      </c>
      <c r="V26" s="54">
        <v>480</v>
      </c>
      <c r="W26" s="182">
        <v>10641</v>
      </c>
      <c r="X26" s="133">
        <f>25500+470</f>
        <v>25970</v>
      </c>
      <c r="Y26" s="119">
        <v>9500</v>
      </c>
      <c r="Z26" s="119" t="s">
        <v>117</v>
      </c>
      <c r="AA26" s="182">
        <v>69500</v>
      </c>
      <c r="AB26" s="13" t="s">
        <v>255</v>
      </c>
      <c r="AC26" s="183">
        <v>43502</v>
      </c>
      <c r="AD26" s="184">
        <v>43824</v>
      </c>
      <c r="AE26" s="351"/>
      <c r="AF26" s="61" t="s">
        <v>214</v>
      </c>
      <c r="AG26" s="14" t="s">
        <v>5</v>
      </c>
      <c r="AH26" s="270">
        <f>40000000+65950147</f>
        <v>105950147</v>
      </c>
      <c r="AI26" s="271">
        <f>94142419+6757581</f>
        <v>100900000</v>
      </c>
      <c r="AJ26" s="272">
        <f t="shared" si="0"/>
        <v>95.233468623691479</v>
      </c>
      <c r="AK26" s="88" t="s">
        <v>372</v>
      </c>
      <c r="AL26" s="44">
        <v>24</v>
      </c>
      <c r="AM26" s="44"/>
      <c r="AN26" s="44"/>
      <c r="AO26" s="44"/>
      <c r="AP26" s="44"/>
      <c r="AQ26" s="1"/>
      <c r="AR26" s="1"/>
      <c r="AS26" s="1"/>
      <c r="AT26" s="1"/>
      <c r="AU26" s="1"/>
      <c r="AV26" s="1"/>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row>
    <row r="27" spans="1:106" ht="66" customHeight="1" x14ac:dyDescent="0.35">
      <c r="A27" s="353"/>
      <c r="B27" s="355"/>
      <c r="C27" s="355"/>
      <c r="D27" s="368"/>
      <c r="E27" s="362"/>
      <c r="F27" s="364"/>
      <c r="G27" s="333"/>
      <c r="H27" s="109"/>
      <c r="I27" s="364"/>
      <c r="J27" s="364"/>
      <c r="K27" s="364"/>
      <c r="L27" s="364"/>
      <c r="M27" s="364"/>
      <c r="N27" s="314"/>
      <c r="O27" s="333"/>
      <c r="P27" s="66">
        <f t="shared" si="1"/>
        <v>100</v>
      </c>
      <c r="Q27" s="66">
        <f t="shared" si="2"/>
        <v>0</v>
      </c>
      <c r="R27" s="155">
        <f t="shared" si="3"/>
        <v>0</v>
      </c>
      <c r="S27" s="155">
        <f t="shared" si="8"/>
        <v>0</v>
      </c>
      <c r="T27" s="151">
        <f t="shared" si="5"/>
        <v>100</v>
      </c>
      <c r="U27" s="109" t="s">
        <v>60</v>
      </c>
      <c r="V27" s="54">
        <v>0</v>
      </c>
      <c r="W27" s="182">
        <v>1</v>
      </c>
      <c r="X27" s="133">
        <v>0</v>
      </c>
      <c r="Y27" s="119"/>
      <c r="Z27" s="119" t="s">
        <v>116</v>
      </c>
      <c r="AA27" s="182">
        <v>1</v>
      </c>
      <c r="AB27" s="13" t="s">
        <v>255</v>
      </c>
      <c r="AC27" s="183">
        <v>43503</v>
      </c>
      <c r="AD27" s="184">
        <v>43825</v>
      </c>
      <c r="AE27" s="351"/>
      <c r="AF27" s="15" t="s">
        <v>206</v>
      </c>
      <c r="AG27" s="14" t="s">
        <v>11</v>
      </c>
      <c r="AH27" s="270">
        <f>70700707+40000000</f>
        <v>110700707</v>
      </c>
      <c r="AI27" s="271">
        <v>50000000</v>
      </c>
      <c r="AJ27" s="272">
        <f t="shared" si="0"/>
        <v>45.166829873995297</v>
      </c>
      <c r="AK27" s="88" t="s">
        <v>306</v>
      </c>
      <c r="AL27" s="44">
        <v>25</v>
      </c>
      <c r="AM27" s="44"/>
      <c r="AN27" s="44"/>
      <c r="AO27" s="44"/>
      <c r="AP27" s="44"/>
      <c r="AQ27" s="1"/>
      <c r="AR27" s="1"/>
      <c r="AS27" s="1"/>
      <c r="AT27" s="1"/>
      <c r="AU27" s="1"/>
      <c r="AV27" s="1"/>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row>
    <row r="28" spans="1:106" ht="109.5" customHeight="1" x14ac:dyDescent="0.35">
      <c r="A28" s="353"/>
      <c r="B28" s="355"/>
      <c r="C28" s="355"/>
      <c r="D28" s="368"/>
      <c r="E28" s="362"/>
      <c r="F28" s="349" t="s">
        <v>18</v>
      </c>
      <c r="G28" s="334" t="s">
        <v>184</v>
      </c>
      <c r="H28" s="110"/>
      <c r="I28" s="349" t="s">
        <v>275</v>
      </c>
      <c r="J28" s="349" t="s">
        <v>275</v>
      </c>
      <c r="K28" s="349" t="s">
        <v>275</v>
      </c>
      <c r="L28" s="349" t="s">
        <v>144</v>
      </c>
      <c r="M28" s="349" t="s">
        <v>144</v>
      </c>
      <c r="N28" s="315">
        <v>0</v>
      </c>
      <c r="O28" s="334" t="s">
        <v>356</v>
      </c>
      <c r="P28" s="67">
        <f t="shared" si="1"/>
        <v>100</v>
      </c>
      <c r="Q28" s="67">
        <f t="shared" si="2"/>
        <v>0</v>
      </c>
      <c r="R28" s="156">
        <f t="shared" si="3"/>
        <v>0</v>
      </c>
      <c r="S28" s="156">
        <f>(Y28/AA28)*100</f>
        <v>0</v>
      </c>
      <c r="T28" s="151">
        <f t="shared" si="5"/>
        <v>100</v>
      </c>
      <c r="U28" s="110" t="s">
        <v>19</v>
      </c>
      <c r="V28" s="55">
        <v>0</v>
      </c>
      <c r="W28" s="185">
        <v>1</v>
      </c>
      <c r="X28" s="185">
        <v>0</v>
      </c>
      <c r="Y28" s="116"/>
      <c r="Z28" s="143" t="s">
        <v>118</v>
      </c>
      <c r="AA28" s="185">
        <v>1</v>
      </c>
      <c r="AB28" s="16" t="s">
        <v>255</v>
      </c>
      <c r="AC28" s="186">
        <v>43504</v>
      </c>
      <c r="AD28" s="187">
        <v>43826</v>
      </c>
      <c r="AE28" s="352" t="s">
        <v>164</v>
      </c>
      <c r="AF28" s="125" t="s">
        <v>215</v>
      </c>
      <c r="AG28" s="17" t="s">
        <v>5</v>
      </c>
      <c r="AH28" s="273">
        <f>100000000+54304171</f>
        <v>154304171</v>
      </c>
      <c r="AI28" s="273">
        <f>100000000+54304171</f>
        <v>154304171</v>
      </c>
      <c r="AJ28" s="274">
        <f t="shared" si="0"/>
        <v>100</v>
      </c>
      <c r="AK28" s="252" t="s">
        <v>343</v>
      </c>
      <c r="AL28" s="44">
        <v>26</v>
      </c>
      <c r="AM28" s="44"/>
      <c r="AN28" s="44"/>
      <c r="AO28" s="44"/>
      <c r="AP28" s="44"/>
      <c r="AQ28" s="1"/>
      <c r="AR28" s="1"/>
      <c r="AS28" s="1"/>
      <c r="AT28" s="1"/>
      <c r="AU28" s="1"/>
      <c r="AV28" s="1"/>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row>
    <row r="29" spans="1:106" ht="243.75" customHeight="1" x14ac:dyDescent="0.35">
      <c r="A29" s="353"/>
      <c r="B29" s="355"/>
      <c r="C29" s="355"/>
      <c r="D29" s="368"/>
      <c r="E29" s="362"/>
      <c r="F29" s="349"/>
      <c r="G29" s="334"/>
      <c r="H29" s="110"/>
      <c r="I29" s="349"/>
      <c r="J29" s="349"/>
      <c r="K29" s="349"/>
      <c r="L29" s="349"/>
      <c r="M29" s="349"/>
      <c r="N29" s="315"/>
      <c r="O29" s="334"/>
      <c r="P29" s="67">
        <f t="shared" si="1"/>
        <v>100</v>
      </c>
      <c r="Q29" s="67">
        <f t="shared" si="2"/>
        <v>0</v>
      </c>
      <c r="R29" s="156">
        <f t="shared" si="3"/>
        <v>0</v>
      </c>
      <c r="S29" s="156">
        <f>(Y29/AA29)*100</f>
        <v>0</v>
      </c>
      <c r="T29" s="151">
        <f t="shared" si="5"/>
        <v>100</v>
      </c>
      <c r="U29" s="110" t="s">
        <v>61</v>
      </c>
      <c r="V29" s="55">
        <v>0</v>
      </c>
      <c r="W29" s="185">
        <v>1</v>
      </c>
      <c r="X29" s="185">
        <v>0</v>
      </c>
      <c r="Y29" s="116"/>
      <c r="Z29" s="116" t="s">
        <v>119</v>
      </c>
      <c r="AA29" s="185">
        <v>1</v>
      </c>
      <c r="AB29" s="16" t="s">
        <v>255</v>
      </c>
      <c r="AC29" s="186">
        <v>43505</v>
      </c>
      <c r="AD29" s="187">
        <v>43644</v>
      </c>
      <c r="AE29" s="352"/>
      <c r="AF29" s="18" t="s">
        <v>204</v>
      </c>
      <c r="AG29" s="17" t="s">
        <v>15</v>
      </c>
      <c r="AH29" s="273">
        <f>101376531+40000000</f>
        <v>141376531</v>
      </c>
      <c r="AI29" s="273">
        <v>207578492</v>
      </c>
      <c r="AJ29" s="274">
        <f t="shared" si="0"/>
        <v>146.82669784845689</v>
      </c>
      <c r="AK29" s="89" t="s">
        <v>364</v>
      </c>
      <c r="AL29" s="44">
        <v>27</v>
      </c>
      <c r="AM29" s="44"/>
      <c r="AN29" s="44"/>
      <c r="AO29" s="44"/>
      <c r="AP29" s="44"/>
      <c r="AQ29" s="1"/>
      <c r="AR29" s="1"/>
      <c r="AS29" s="1"/>
      <c r="AT29" s="1"/>
      <c r="AU29" s="1"/>
      <c r="AV29" s="1"/>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row>
    <row r="30" spans="1:106" ht="82.5" customHeight="1" x14ac:dyDescent="0.35">
      <c r="A30" s="353"/>
      <c r="B30" s="355"/>
      <c r="C30" s="355"/>
      <c r="D30" s="350" t="s">
        <v>62</v>
      </c>
      <c r="E30" s="369" t="s">
        <v>63</v>
      </c>
      <c r="F30" s="347" t="s">
        <v>64</v>
      </c>
      <c r="G30" s="335" t="s">
        <v>186</v>
      </c>
      <c r="H30" s="111"/>
      <c r="I30" s="347" t="s">
        <v>276</v>
      </c>
      <c r="J30" s="347" t="s">
        <v>277</v>
      </c>
      <c r="K30" s="347" t="s">
        <v>278</v>
      </c>
      <c r="L30" s="347" t="s">
        <v>65</v>
      </c>
      <c r="M30" s="347" t="s">
        <v>65</v>
      </c>
      <c r="N30" s="316" t="s">
        <v>185</v>
      </c>
      <c r="O30" s="335" t="s">
        <v>315</v>
      </c>
      <c r="P30" s="188">
        <f t="shared" si="1"/>
        <v>84.214500000000001</v>
      </c>
      <c r="Q30" s="188">
        <f t="shared" si="2"/>
        <v>28.363500000000002</v>
      </c>
      <c r="R30" s="157">
        <f t="shared" si="3"/>
        <v>61.192999999999998</v>
      </c>
      <c r="S30" s="157">
        <f>(Y30/AA30)*100</f>
        <v>22.5</v>
      </c>
      <c r="T30" s="151">
        <v>100</v>
      </c>
      <c r="U30" s="111" t="s">
        <v>66</v>
      </c>
      <c r="V30" s="256">
        <v>56727</v>
      </c>
      <c r="W30" s="189">
        <f>168429-56727</f>
        <v>111702</v>
      </c>
      <c r="X30" s="68">
        <v>122386</v>
      </c>
      <c r="Y30" s="113">
        <v>45000</v>
      </c>
      <c r="Z30" s="144" t="s">
        <v>120</v>
      </c>
      <c r="AA30" s="189">
        <v>200000</v>
      </c>
      <c r="AB30" s="19" t="s">
        <v>256</v>
      </c>
      <c r="AC30" s="190">
        <v>43475</v>
      </c>
      <c r="AD30" s="191">
        <v>43828</v>
      </c>
      <c r="AE30" s="346" t="s">
        <v>166</v>
      </c>
      <c r="AF30" s="126" t="s">
        <v>222</v>
      </c>
      <c r="AG30" s="192" t="s">
        <v>5</v>
      </c>
      <c r="AH30" s="276">
        <f>494098000+343993000+300000000</f>
        <v>1138091000</v>
      </c>
      <c r="AI30" s="275">
        <f>800000000+300000000+13622139</f>
        <v>1113622139</v>
      </c>
      <c r="AJ30" s="277">
        <f t="shared" ref="AJ30:AJ38" si="9">AH30/AI30*100</f>
        <v>102.19723191045505</v>
      </c>
      <c r="AK30" s="103" t="s">
        <v>339</v>
      </c>
      <c r="AL30" s="44">
        <v>28</v>
      </c>
      <c r="AN30" s="44"/>
      <c r="AO30" s="44"/>
      <c r="AP30" s="44"/>
      <c r="AQ30" s="1"/>
      <c r="AR30" s="1"/>
      <c r="AS30" s="1"/>
      <c r="AT30" s="1"/>
      <c r="AU30" s="1"/>
      <c r="AV30" s="1"/>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row>
    <row r="31" spans="1:106" ht="87" customHeight="1" x14ac:dyDescent="0.35">
      <c r="A31" s="353"/>
      <c r="B31" s="355"/>
      <c r="C31" s="355"/>
      <c r="D31" s="350"/>
      <c r="E31" s="369"/>
      <c r="F31" s="347"/>
      <c r="G31" s="335"/>
      <c r="H31" s="111"/>
      <c r="I31" s="347"/>
      <c r="J31" s="347"/>
      <c r="K31" s="347"/>
      <c r="L31" s="347"/>
      <c r="M31" s="347"/>
      <c r="N31" s="316"/>
      <c r="O31" s="335"/>
      <c r="P31" s="158">
        <f t="shared" si="1"/>
        <v>100</v>
      </c>
      <c r="Q31" s="158">
        <f t="shared" si="2"/>
        <v>50</v>
      </c>
      <c r="R31" s="157">
        <f t="shared" si="3"/>
        <v>0</v>
      </c>
      <c r="S31" s="157">
        <f>(Y31/AA31)*100</f>
        <v>0</v>
      </c>
      <c r="T31" s="151">
        <v>100</v>
      </c>
      <c r="U31" s="111" t="s">
        <v>67</v>
      </c>
      <c r="V31" s="39">
        <v>8</v>
      </c>
      <c r="W31" s="189">
        <v>8</v>
      </c>
      <c r="X31" s="39">
        <v>0</v>
      </c>
      <c r="Y31" s="113"/>
      <c r="Z31" s="144" t="s">
        <v>121</v>
      </c>
      <c r="AA31" s="189">
        <v>16</v>
      </c>
      <c r="AB31" s="19" t="s">
        <v>257</v>
      </c>
      <c r="AC31" s="190">
        <v>43475</v>
      </c>
      <c r="AD31" s="191">
        <v>43828</v>
      </c>
      <c r="AE31" s="346"/>
      <c r="AF31" s="126" t="s">
        <v>223</v>
      </c>
      <c r="AG31" s="192" t="s">
        <v>5</v>
      </c>
      <c r="AH31" s="276">
        <f>20000000+65000000</f>
        <v>85000000</v>
      </c>
      <c r="AI31" s="275">
        <f>235000000+50000000</f>
        <v>285000000</v>
      </c>
      <c r="AJ31" s="277">
        <f t="shared" si="9"/>
        <v>29.82456140350877</v>
      </c>
      <c r="AK31" s="103" t="s">
        <v>340</v>
      </c>
      <c r="AL31" s="44">
        <v>29</v>
      </c>
      <c r="AN31" s="44"/>
      <c r="AO31" s="44"/>
      <c r="AP31" s="44"/>
      <c r="AQ31" s="1"/>
      <c r="AR31" s="1"/>
      <c r="AS31" s="1"/>
      <c r="AT31" s="1"/>
      <c r="AU31" s="1"/>
      <c r="AV31" s="1"/>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row>
    <row r="32" spans="1:106" ht="60" customHeight="1" x14ac:dyDescent="0.35">
      <c r="A32" s="353"/>
      <c r="B32" s="355"/>
      <c r="C32" s="355"/>
      <c r="D32" s="350"/>
      <c r="E32" s="369"/>
      <c r="F32" s="347"/>
      <c r="G32" s="335"/>
      <c r="H32" s="111"/>
      <c r="I32" s="347"/>
      <c r="J32" s="347"/>
      <c r="K32" s="347"/>
      <c r="L32" s="347"/>
      <c r="M32" s="347"/>
      <c r="N32" s="316"/>
      <c r="O32" s="335"/>
      <c r="P32" s="158">
        <f t="shared" si="1"/>
        <v>100</v>
      </c>
      <c r="Q32" s="158">
        <f t="shared" si="2"/>
        <v>7.1428571428571423</v>
      </c>
      <c r="R32" s="157">
        <f t="shared" si="3"/>
        <v>59.285714285714285</v>
      </c>
      <c r="S32" s="157">
        <f t="shared" ref="S32:S38" si="10">(Y32/AA32)*100</f>
        <v>28.571428571428569</v>
      </c>
      <c r="T32" s="151">
        <v>100</v>
      </c>
      <c r="U32" s="73" t="s">
        <v>68</v>
      </c>
      <c r="V32" s="39">
        <v>10</v>
      </c>
      <c r="W32" s="189">
        <v>130</v>
      </c>
      <c r="X32" s="134">
        <v>83</v>
      </c>
      <c r="Y32" s="113">
        <v>40</v>
      </c>
      <c r="Z32" s="144" t="s">
        <v>122</v>
      </c>
      <c r="AA32" s="189">
        <v>140</v>
      </c>
      <c r="AB32" s="19" t="s">
        <v>258</v>
      </c>
      <c r="AC32" s="190">
        <v>43475</v>
      </c>
      <c r="AD32" s="191">
        <v>43828</v>
      </c>
      <c r="AE32" s="346"/>
      <c r="AF32" s="126" t="s">
        <v>224</v>
      </c>
      <c r="AG32" s="192" t="s">
        <v>5</v>
      </c>
      <c r="AH32" s="276">
        <f>30000000+100000000+85000000</f>
        <v>215000000</v>
      </c>
      <c r="AI32" s="193">
        <f>40000000+200000000</f>
        <v>240000000</v>
      </c>
      <c r="AJ32" s="277">
        <f t="shared" si="9"/>
        <v>89.583333333333343</v>
      </c>
      <c r="AK32" s="103" t="s">
        <v>329</v>
      </c>
      <c r="AL32" s="44">
        <v>30</v>
      </c>
      <c r="AN32" s="44"/>
      <c r="AO32" s="44"/>
      <c r="AP32" s="44"/>
      <c r="AQ32" s="1"/>
      <c r="AR32" s="1"/>
      <c r="AS32" s="1"/>
      <c r="AT32" s="1"/>
      <c r="AU32" s="1"/>
      <c r="AV32" s="1"/>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row>
    <row r="33" spans="1:106" ht="91.5" customHeight="1" x14ac:dyDescent="0.35">
      <c r="A33" s="353"/>
      <c r="B33" s="355"/>
      <c r="C33" s="355"/>
      <c r="D33" s="350"/>
      <c r="E33" s="369"/>
      <c r="F33" s="347"/>
      <c r="G33" s="335"/>
      <c r="H33" s="111"/>
      <c r="I33" s="347"/>
      <c r="J33" s="347"/>
      <c r="K33" s="347"/>
      <c r="L33" s="347"/>
      <c r="M33" s="347"/>
      <c r="N33" s="316"/>
      <c r="O33" s="335"/>
      <c r="P33" s="158">
        <f t="shared" si="1"/>
        <v>82.5</v>
      </c>
      <c r="Q33" s="158">
        <f t="shared" si="2"/>
        <v>33.333333333333329</v>
      </c>
      <c r="R33" s="157">
        <f t="shared" si="3"/>
        <v>33.333333333333329</v>
      </c>
      <c r="S33" s="157">
        <f t="shared" si="10"/>
        <v>16.666666666666664</v>
      </c>
      <c r="T33" s="151">
        <v>100</v>
      </c>
      <c r="U33" s="73" t="s">
        <v>69</v>
      </c>
      <c r="V33" s="39">
        <v>40</v>
      </c>
      <c r="W33" s="189">
        <v>59</v>
      </c>
      <c r="X33" s="134">
        <v>40</v>
      </c>
      <c r="Y33" s="113">
        <v>20</v>
      </c>
      <c r="Z33" s="144" t="s">
        <v>123</v>
      </c>
      <c r="AA33" s="189">
        <v>120</v>
      </c>
      <c r="AB33" s="19" t="s">
        <v>259</v>
      </c>
      <c r="AC33" s="190">
        <v>43475</v>
      </c>
      <c r="AD33" s="191">
        <v>43828</v>
      </c>
      <c r="AE33" s="346"/>
      <c r="AF33" s="126" t="s">
        <v>219</v>
      </c>
      <c r="AG33" s="192" t="s">
        <v>11</v>
      </c>
      <c r="AH33" s="276">
        <v>42961600</v>
      </c>
      <c r="AI33" s="275">
        <v>50000000</v>
      </c>
      <c r="AJ33" s="277">
        <f t="shared" si="9"/>
        <v>85.923199999999994</v>
      </c>
      <c r="AK33" s="103" t="s">
        <v>341</v>
      </c>
      <c r="AL33" s="44">
        <v>31</v>
      </c>
      <c r="AN33" s="44"/>
      <c r="AO33" s="44"/>
      <c r="AP33" s="44"/>
      <c r="AQ33" s="1"/>
      <c r="AR33" s="1"/>
      <c r="AS33" s="1"/>
      <c r="AT33" s="1"/>
      <c r="AU33" s="1"/>
      <c r="AV33" s="1"/>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row>
    <row r="34" spans="1:106" ht="101.25" customHeight="1" x14ac:dyDescent="0.35">
      <c r="A34" s="353"/>
      <c r="B34" s="355"/>
      <c r="C34" s="355"/>
      <c r="D34" s="350"/>
      <c r="E34" s="369"/>
      <c r="F34" s="347"/>
      <c r="G34" s="335"/>
      <c r="H34" s="111"/>
      <c r="I34" s="347"/>
      <c r="J34" s="347"/>
      <c r="K34" s="347"/>
      <c r="L34" s="347"/>
      <c r="M34" s="347"/>
      <c r="N34" s="316"/>
      <c r="O34" s="335"/>
      <c r="P34" s="158">
        <f t="shared" si="1"/>
        <v>111.00000000000001</v>
      </c>
      <c r="Q34" s="158">
        <f t="shared" si="2"/>
        <v>46</v>
      </c>
      <c r="R34" s="157">
        <f t="shared" si="3"/>
        <v>44</v>
      </c>
      <c r="S34" s="157">
        <f t="shared" si="10"/>
        <v>25</v>
      </c>
      <c r="T34" s="151">
        <v>100</v>
      </c>
      <c r="U34" s="73" t="s">
        <v>70</v>
      </c>
      <c r="V34" s="39">
        <v>46</v>
      </c>
      <c r="W34" s="189">
        <f>111-46</f>
        <v>65</v>
      </c>
      <c r="X34" s="134">
        <v>44</v>
      </c>
      <c r="Y34" s="113">
        <v>25</v>
      </c>
      <c r="Z34" s="144" t="s">
        <v>124</v>
      </c>
      <c r="AA34" s="189">
        <v>100</v>
      </c>
      <c r="AB34" s="19" t="s">
        <v>260</v>
      </c>
      <c r="AC34" s="190">
        <v>43475</v>
      </c>
      <c r="AD34" s="191">
        <v>43828</v>
      </c>
      <c r="AE34" s="346"/>
      <c r="AF34" s="126" t="s">
        <v>220</v>
      </c>
      <c r="AG34" s="192" t="s">
        <v>11</v>
      </c>
      <c r="AH34" s="276">
        <f>50000000+50000000</f>
        <v>100000000</v>
      </c>
      <c r="AI34" s="275">
        <f>70000000+37917718</f>
        <v>107917718</v>
      </c>
      <c r="AJ34" s="277">
        <f t="shared" si="9"/>
        <v>92.66318993142535</v>
      </c>
      <c r="AK34" s="103" t="s">
        <v>330</v>
      </c>
      <c r="AL34" s="44">
        <v>32</v>
      </c>
      <c r="AN34" s="44"/>
      <c r="AO34" s="44"/>
      <c r="AP34" s="44"/>
      <c r="AQ34" s="1"/>
      <c r="AR34" s="1"/>
      <c r="AS34" s="1"/>
      <c r="AT34" s="1"/>
      <c r="AU34" s="1"/>
      <c r="AV34" s="1"/>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row>
    <row r="35" spans="1:106" ht="72.75" customHeight="1" x14ac:dyDescent="0.35">
      <c r="A35" s="353"/>
      <c r="B35" s="355"/>
      <c r="C35" s="355"/>
      <c r="D35" s="350"/>
      <c r="E35" s="369"/>
      <c r="F35" s="347"/>
      <c r="G35" s="335"/>
      <c r="H35" s="111"/>
      <c r="I35" s="347"/>
      <c r="J35" s="347"/>
      <c r="K35" s="347"/>
      <c r="L35" s="347"/>
      <c r="M35" s="347"/>
      <c r="N35" s="316"/>
      <c r="O35" s="335"/>
      <c r="P35" s="158">
        <f t="shared" si="1"/>
        <v>140</v>
      </c>
      <c r="Q35" s="158">
        <f t="shared" si="2"/>
        <v>46</v>
      </c>
      <c r="R35" s="157">
        <f t="shared" si="3"/>
        <v>59</v>
      </c>
      <c r="S35" s="157">
        <f t="shared" si="10"/>
        <v>18</v>
      </c>
      <c r="T35" s="151">
        <v>100</v>
      </c>
      <c r="U35" s="73" t="s">
        <v>71</v>
      </c>
      <c r="V35" s="39">
        <v>46</v>
      </c>
      <c r="W35" s="189">
        <f>140-46</f>
        <v>94</v>
      </c>
      <c r="X35" s="134">
        <v>59</v>
      </c>
      <c r="Y35" s="113">
        <v>18</v>
      </c>
      <c r="Z35" s="144" t="s">
        <v>125</v>
      </c>
      <c r="AA35" s="189">
        <v>100</v>
      </c>
      <c r="AB35" s="19" t="s">
        <v>262</v>
      </c>
      <c r="AC35" s="190">
        <v>43475</v>
      </c>
      <c r="AD35" s="191">
        <v>43828</v>
      </c>
      <c r="AE35" s="346"/>
      <c r="AF35" s="126" t="s">
        <v>221</v>
      </c>
      <c r="AG35" s="192" t="s">
        <v>11</v>
      </c>
      <c r="AH35" s="276">
        <v>14150000</v>
      </c>
      <c r="AI35" s="275">
        <v>12705264</v>
      </c>
      <c r="AJ35" s="277">
        <f t="shared" si="9"/>
        <v>111.37116080389985</v>
      </c>
      <c r="AK35" s="103" t="s">
        <v>331</v>
      </c>
      <c r="AL35" s="44">
        <v>33</v>
      </c>
      <c r="AN35" s="44"/>
      <c r="AO35" s="44"/>
      <c r="AP35" s="44"/>
      <c r="AQ35" s="1"/>
      <c r="AR35" s="1"/>
      <c r="AS35" s="1"/>
      <c r="AT35" s="1"/>
      <c r="AU35" s="1"/>
      <c r="AV35" s="1"/>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row>
    <row r="36" spans="1:106" ht="72.75" customHeight="1" x14ac:dyDescent="0.35">
      <c r="A36" s="353"/>
      <c r="B36" s="355"/>
      <c r="C36" s="355"/>
      <c r="D36" s="350"/>
      <c r="E36" s="369"/>
      <c r="F36" s="347"/>
      <c r="G36" s="335"/>
      <c r="H36" s="111"/>
      <c r="I36" s="347"/>
      <c r="J36" s="347"/>
      <c r="K36" s="347"/>
      <c r="L36" s="347"/>
      <c r="M36" s="347"/>
      <c r="N36" s="316"/>
      <c r="O36" s="335"/>
      <c r="P36" s="158">
        <f t="shared" si="1"/>
        <v>100</v>
      </c>
      <c r="Q36" s="158">
        <f t="shared" si="2"/>
        <v>100</v>
      </c>
      <c r="R36" s="157">
        <f t="shared" si="3"/>
        <v>0</v>
      </c>
      <c r="S36" s="157">
        <f t="shared" si="10"/>
        <v>0</v>
      </c>
      <c r="T36" s="151">
        <v>100</v>
      </c>
      <c r="U36" s="73" t="s">
        <v>72</v>
      </c>
      <c r="V36" s="39">
        <v>2</v>
      </c>
      <c r="W36" s="189">
        <v>0</v>
      </c>
      <c r="X36" s="134">
        <v>0</v>
      </c>
      <c r="Y36" s="113"/>
      <c r="Z36" s="144" t="s">
        <v>126</v>
      </c>
      <c r="AA36" s="189">
        <v>2</v>
      </c>
      <c r="AB36" s="19" t="s">
        <v>261</v>
      </c>
      <c r="AC36" s="190">
        <v>43589</v>
      </c>
      <c r="AD36" s="191">
        <v>43785</v>
      </c>
      <c r="AE36" s="346"/>
      <c r="AF36" s="126" t="s">
        <v>216</v>
      </c>
      <c r="AG36" s="192" t="s">
        <v>15</v>
      </c>
      <c r="AH36" s="276">
        <v>50000000</v>
      </c>
      <c r="AI36" s="275">
        <v>50000000</v>
      </c>
      <c r="AJ36" s="277">
        <f t="shared" si="9"/>
        <v>100</v>
      </c>
      <c r="AK36" s="249" t="s">
        <v>328</v>
      </c>
      <c r="AL36" s="44">
        <v>34</v>
      </c>
      <c r="AN36" s="44"/>
      <c r="AO36" s="44"/>
      <c r="AP36" s="44"/>
      <c r="AQ36" s="1"/>
      <c r="AR36" s="1"/>
      <c r="AS36" s="1"/>
      <c r="AT36" s="1"/>
      <c r="AU36" s="1"/>
      <c r="AV36" s="1"/>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row>
    <row r="37" spans="1:106" ht="72.75" customHeight="1" x14ac:dyDescent="0.35">
      <c r="A37" s="353"/>
      <c r="B37" s="355"/>
      <c r="C37" s="355"/>
      <c r="D37" s="350"/>
      <c r="E37" s="369"/>
      <c r="F37" s="347"/>
      <c r="G37" s="335"/>
      <c r="H37" s="111"/>
      <c r="I37" s="347"/>
      <c r="J37" s="347"/>
      <c r="K37" s="347"/>
      <c r="L37" s="347"/>
      <c r="M37" s="347"/>
      <c r="N37" s="316"/>
      <c r="O37" s="335"/>
      <c r="P37" s="158">
        <f t="shared" si="1"/>
        <v>100</v>
      </c>
      <c r="Q37" s="158">
        <f t="shared" si="2"/>
        <v>0</v>
      </c>
      <c r="R37" s="157">
        <f t="shared" si="3"/>
        <v>0</v>
      </c>
      <c r="S37" s="157">
        <f t="shared" si="10"/>
        <v>0</v>
      </c>
      <c r="T37" s="151">
        <f t="shared" si="5"/>
        <v>100</v>
      </c>
      <c r="U37" s="73" t="s">
        <v>73</v>
      </c>
      <c r="V37" s="39">
        <v>0</v>
      </c>
      <c r="W37" s="189">
        <v>16</v>
      </c>
      <c r="X37" s="134">
        <v>0</v>
      </c>
      <c r="Y37" s="113"/>
      <c r="Z37" s="144" t="s">
        <v>127</v>
      </c>
      <c r="AA37" s="189">
        <v>16</v>
      </c>
      <c r="AB37" s="19" t="s">
        <v>263</v>
      </c>
      <c r="AC37" s="190">
        <v>43501</v>
      </c>
      <c r="AD37" s="191">
        <v>43766</v>
      </c>
      <c r="AE37" s="346"/>
      <c r="AF37" s="126" t="s">
        <v>217</v>
      </c>
      <c r="AG37" s="192" t="s">
        <v>15</v>
      </c>
      <c r="AH37" s="276">
        <v>26789726</v>
      </c>
      <c r="AI37" s="275">
        <v>26789726</v>
      </c>
      <c r="AJ37" s="277">
        <f t="shared" si="9"/>
        <v>100</v>
      </c>
      <c r="AK37" s="103" t="s">
        <v>314</v>
      </c>
      <c r="AL37" s="44">
        <v>35</v>
      </c>
      <c r="AN37" s="44"/>
      <c r="AO37" s="44"/>
      <c r="AP37" s="44"/>
      <c r="AQ37" s="1"/>
      <c r="AR37" s="1"/>
      <c r="AS37" s="1"/>
      <c r="AT37" s="1"/>
      <c r="AU37" s="1"/>
      <c r="AV37" s="1"/>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row>
    <row r="38" spans="1:106" ht="72.75" customHeight="1" x14ac:dyDescent="0.35">
      <c r="A38" s="353"/>
      <c r="B38" s="355"/>
      <c r="C38" s="355"/>
      <c r="D38" s="350"/>
      <c r="E38" s="369"/>
      <c r="F38" s="347"/>
      <c r="G38" s="335"/>
      <c r="H38" s="111"/>
      <c r="I38" s="347"/>
      <c r="J38" s="347"/>
      <c r="K38" s="347"/>
      <c r="L38" s="347"/>
      <c r="M38" s="347"/>
      <c r="N38" s="316"/>
      <c r="O38" s="335"/>
      <c r="P38" s="158">
        <f t="shared" si="1"/>
        <v>0</v>
      </c>
      <c r="Q38" s="158">
        <f t="shared" si="2"/>
        <v>0</v>
      </c>
      <c r="R38" s="157">
        <f t="shared" si="3"/>
        <v>0</v>
      </c>
      <c r="S38" s="157">
        <f t="shared" si="10"/>
        <v>100</v>
      </c>
      <c r="T38" s="151">
        <f t="shared" si="5"/>
        <v>100</v>
      </c>
      <c r="U38" s="73" t="s">
        <v>74</v>
      </c>
      <c r="V38" s="39">
        <v>0</v>
      </c>
      <c r="W38" s="189">
        <v>0</v>
      </c>
      <c r="X38" s="134">
        <v>0</v>
      </c>
      <c r="Y38" s="113">
        <v>1</v>
      </c>
      <c r="Z38" s="144" t="s">
        <v>128</v>
      </c>
      <c r="AA38" s="189">
        <v>1</v>
      </c>
      <c r="AB38" s="19" t="s">
        <v>253</v>
      </c>
      <c r="AC38" s="190">
        <v>43775</v>
      </c>
      <c r="AD38" s="191">
        <v>43797</v>
      </c>
      <c r="AE38" s="346"/>
      <c r="AF38" s="126" t="s">
        <v>218</v>
      </c>
      <c r="AG38" s="192" t="s">
        <v>15</v>
      </c>
      <c r="AH38" s="276">
        <v>20000000</v>
      </c>
      <c r="AI38" s="275">
        <v>20000000</v>
      </c>
      <c r="AJ38" s="277">
        <f t="shared" si="9"/>
        <v>100</v>
      </c>
      <c r="AK38" s="249" t="s">
        <v>366</v>
      </c>
      <c r="AL38" s="44">
        <v>36</v>
      </c>
      <c r="AN38" s="44"/>
      <c r="AO38" s="44"/>
      <c r="AP38" s="44"/>
      <c r="AQ38" s="1"/>
      <c r="AR38" s="1"/>
      <c r="AS38" s="1"/>
      <c r="AT38" s="1"/>
      <c r="AU38" s="1"/>
      <c r="AV38" s="1"/>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row>
    <row r="39" spans="1:106" ht="98.25" customHeight="1" x14ac:dyDescent="0.35">
      <c r="A39" s="353"/>
      <c r="B39" s="355"/>
      <c r="C39" s="355"/>
      <c r="D39" s="350"/>
      <c r="E39" s="369"/>
      <c r="F39" s="326" t="s">
        <v>20</v>
      </c>
      <c r="G39" s="326" t="s">
        <v>188</v>
      </c>
      <c r="H39" s="106"/>
      <c r="I39" s="326" t="s">
        <v>279</v>
      </c>
      <c r="J39" s="326" t="s">
        <v>280</v>
      </c>
      <c r="K39" s="326" t="s">
        <v>280</v>
      </c>
      <c r="L39" s="326" t="s">
        <v>21</v>
      </c>
      <c r="M39" s="326" t="s">
        <v>21</v>
      </c>
      <c r="N39" s="327" t="s">
        <v>187</v>
      </c>
      <c r="O39" s="326" t="s">
        <v>358</v>
      </c>
      <c r="P39" s="194">
        <f t="shared" si="1"/>
        <v>39.316239316239319</v>
      </c>
      <c r="Q39" s="194">
        <f t="shared" si="2"/>
        <v>0</v>
      </c>
      <c r="R39" s="159">
        <f t="shared" si="3"/>
        <v>60.683760683760681</v>
      </c>
      <c r="S39" s="159">
        <f>(Y39/AA39)*100</f>
        <v>0</v>
      </c>
      <c r="T39" s="151">
        <f t="shared" si="5"/>
        <v>100</v>
      </c>
      <c r="U39" s="106" t="s">
        <v>22</v>
      </c>
      <c r="V39" s="195">
        <v>0</v>
      </c>
      <c r="W39" s="196">
        <v>46</v>
      </c>
      <c r="X39" s="244">
        <v>71</v>
      </c>
      <c r="Y39" s="106"/>
      <c r="Z39" s="145" t="s">
        <v>129</v>
      </c>
      <c r="AA39" s="196">
        <f>W39+X39</f>
        <v>117</v>
      </c>
      <c r="AB39" s="20" t="s">
        <v>255</v>
      </c>
      <c r="AC39" s="197">
        <v>43499</v>
      </c>
      <c r="AD39" s="198">
        <v>43798</v>
      </c>
      <c r="AE39" s="357"/>
      <c r="AF39" s="128" t="s">
        <v>217</v>
      </c>
      <c r="AG39" s="21" t="s">
        <v>15</v>
      </c>
      <c r="AH39" s="278">
        <v>130000000</v>
      </c>
      <c r="AI39" s="279">
        <v>130000000</v>
      </c>
      <c r="AJ39" s="280">
        <f t="shared" si="0"/>
        <v>100</v>
      </c>
      <c r="AK39" s="90" t="s">
        <v>345</v>
      </c>
      <c r="AL39" s="44">
        <v>37</v>
      </c>
      <c r="AM39" s="44"/>
      <c r="AN39" s="44"/>
      <c r="AO39" s="44"/>
      <c r="AP39" s="44"/>
      <c r="AQ39" s="1"/>
      <c r="AR39" s="1"/>
      <c r="AS39" s="1"/>
      <c r="AT39" s="1"/>
      <c r="AU39" s="1"/>
      <c r="AV39" s="1"/>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row>
    <row r="40" spans="1:106" ht="156.75" customHeight="1" x14ac:dyDescent="0.35">
      <c r="A40" s="353"/>
      <c r="B40" s="355"/>
      <c r="C40" s="355"/>
      <c r="D40" s="350"/>
      <c r="E40" s="369"/>
      <c r="F40" s="326"/>
      <c r="G40" s="326"/>
      <c r="H40" s="106"/>
      <c r="I40" s="326"/>
      <c r="J40" s="326"/>
      <c r="K40" s="326"/>
      <c r="L40" s="326"/>
      <c r="M40" s="326"/>
      <c r="N40" s="327"/>
      <c r="O40" s="326"/>
      <c r="P40" s="194">
        <f t="shared" si="1"/>
        <v>0</v>
      </c>
      <c r="Q40" s="194">
        <f t="shared" si="2"/>
        <v>0</v>
      </c>
      <c r="R40" s="159">
        <f t="shared" si="3"/>
        <v>100</v>
      </c>
      <c r="S40" s="159">
        <f>(Y40/AA40)*100</f>
        <v>0</v>
      </c>
      <c r="T40" s="151">
        <f t="shared" si="5"/>
        <v>100</v>
      </c>
      <c r="U40" s="106" t="s">
        <v>75</v>
      </c>
      <c r="V40" s="195">
        <v>0</v>
      </c>
      <c r="W40" s="196"/>
      <c r="X40" s="244">
        <v>1</v>
      </c>
      <c r="Y40" s="106"/>
      <c r="Z40" s="106" t="s">
        <v>130</v>
      </c>
      <c r="AA40" s="196">
        <v>1</v>
      </c>
      <c r="AB40" s="20" t="s">
        <v>255</v>
      </c>
      <c r="AC40" s="197">
        <v>43473</v>
      </c>
      <c r="AD40" s="198">
        <v>43819</v>
      </c>
      <c r="AE40" s="357"/>
      <c r="AF40" s="22" t="s">
        <v>220</v>
      </c>
      <c r="AG40" s="21" t="s">
        <v>11</v>
      </c>
      <c r="AH40" s="278">
        <f>242856007+235286606+100000000</f>
        <v>578142613</v>
      </c>
      <c r="AI40" s="279">
        <v>216213616</v>
      </c>
      <c r="AJ40" s="280">
        <f t="shared" si="0"/>
        <v>37.397972600231078</v>
      </c>
      <c r="AK40" s="90" t="s">
        <v>305</v>
      </c>
      <c r="AL40" s="44">
        <v>38</v>
      </c>
      <c r="AM40" s="44"/>
      <c r="AN40" s="44"/>
      <c r="AO40" s="44"/>
      <c r="AP40" s="44"/>
      <c r="AQ40" s="1"/>
      <c r="AR40" s="1"/>
      <c r="AS40" s="1"/>
      <c r="AT40" s="1"/>
      <c r="AU40" s="1"/>
      <c r="AV40" s="1"/>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row>
    <row r="41" spans="1:106" ht="97.5" customHeight="1" x14ac:dyDescent="0.35">
      <c r="A41" s="353"/>
      <c r="B41" s="355"/>
      <c r="C41" s="355"/>
      <c r="D41" s="350"/>
      <c r="E41" s="369"/>
      <c r="F41" s="317" t="s">
        <v>23</v>
      </c>
      <c r="G41" s="317" t="s">
        <v>189</v>
      </c>
      <c r="H41" s="114"/>
      <c r="I41" s="317" t="s">
        <v>281</v>
      </c>
      <c r="J41" s="317" t="s">
        <v>282</v>
      </c>
      <c r="K41" s="317" t="s">
        <v>283</v>
      </c>
      <c r="L41" s="317" t="s">
        <v>24</v>
      </c>
      <c r="M41" s="317" t="s">
        <v>24</v>
      </c>
      <c r="N41" s="328" t="s">
        <v>183</v>
      </c>
      <c r="O41" s="317" t="s">
        <v>359</v>
      </c>
      <c r="P41" s="199">
        <f t="shared" si="1"/>
        <v>10</v>
      </c>
      <c r="Q41" s="199">
        <f t="shared" si="2"/>
        <v>0</v>
      </c>
      <c r="R41" s="160">
        <f t="shared" si="3"/>
        <v>300</v>
      </c>
      <c r="S41" s="160">
        <f>(Y41/AA41)*100</f>
        <v>0</v>
      </c>
      <c r="T41" s="151">
        <v>100</v>
      </c>
      <c r="U41" s="114" t="s">
        <v>25</v>
      </c>
      <c r="V41" s="200">
        <v>0</v>
      </c>
      <c r="W41" s="201">
        <v>1</v>
      </c>
      <c r="X41" s="243">
        <v>30</v>
      </c>
      <c r="Y41" s="114"/>
      <c r="Z41" s="146" t="s">
        <v>131</v>
      </c>
      <c r="AA41" s="201">
        <v>10</v>
      </c>
      <c r="AB41" s="23" t="s">
        <v>255</v>
      </c>
      <c r="AC41" s="202">
        <v>43620</v>
      </c>
      <c r="AD41" s="203">
        <v>43790</v>
      </c>
      <c r="AE41" s="47"/>
      <c r="AF41" s="127" t="s">
        <v>223</v>
      </c>
      <c r="AG41" s="204" t="s">
        <v>5</v>
      </c>
      <c r="AH41" s="281">
        <v>130000000</v>
      </c>
      <c r="AI41" s="282">
        <v>30000000</v>
      </c>
      <c r="AJ41" s="283">
        <f t="shared" si="0"/>
        <v>23.076923076923077</v>
      </c>
      <c r="AK41" s="250" t="s">
        <v>343</v>
      </c>
      <c r="AL41" s="44">
        <v>39</v>
      </c>
      <c r="AM41" s="44"/>
      <c r="AN41" s="44"/>
      <c r="AO41" s="44"/>
      <c r="AP41" s="44"/>
      <c r="AQ41" s="1"/>
      <c r="AR41" s="1"/>
      <c r="AS41" s="1"/>
      <c r="AT41" s="1"/>
      <c r="AU41" s="1"/>
      <c r="AV41" s="1"/>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row>
    <row r="42" spans="1:106" ht="60" customHeight="1" x14ac:dyDescent="0.35">
      <c r="A42" s="353"/>
      <c r="B42" s="355"/>
      <c r="C42" s="355"/>
      <c r="D42" s="350"/>
      <c r="E42" s="369"/>
      <c r="F42" s="317"/>
      <c r="G42" s="317"/>
      <c r="H42" s="114"/>
      <c r="I42" s="317"/>
      <c r="J42" s="317"/>
      <c r="K42" s="317"/>
      <c r="L42" s="317"/>
      <c r="M42" s="317"/>
      <c r="N42" s="328"/>
      <c r="O42" s="317"/>
      <c r="P42" s="199">
        <f t="shared" si="1"/>
        <v>100</v>
      </c>
      <c r="Q42" s="199">
        <f t="shared" si="2"/>
        <v>25</v>
      </c>
      <c r="R42" s="160">
        <f t="shared" si="3"/>
        <v>0</v>
      </c>
      <c r="S42" s="160">
        <f>(Y42/AA42)*100</f>
        <v>0</v>
      </c>
      <c r="T42" s="151">
        <v>100</v>
      </c>
      <c r="U42" s="114" t="s">
        <v>145</v>
      </c>
      <c r="V42" s="200">
        <v>1</v>
      </c>
      <c r="W42" s="201">
        <v>3</v>
      </c>
      <c r="X42" s="243">
        <v>0</v>
      </c>
      <c r="Y42" s="114"/>
      <c r="Z42" s="114" t="s">
        <v>132</v>
      </c>
      <c r="AA42" s="201">
        <v>4</v>
      </c>
      <c r="AB42" s="23" t="s">
        <v>255</v>
      </c>
      <c r="AC42" s="202">
        <v>43506</v>
      </c>
      <c r="AD42" s="203">
        <v>43821</v>
      </c>
      <c r="AE42" s="47"/>
      <c r="AF42" s="24" t="s">
        <v>223</v>
      </c>
      <c r="AG42" s="204" t="s">
        <v>225</v>
      </c>
      <c r="AH42" s="281">
        <v>141237869</v>
      </c>
      <c r="AI42" s="282">
        <v>19066000</v>
      </c>
      <c r="AJ42" s="283">
        <f t="shared" si="0"/>
        <v>13.499212452716913</v>
      </c>
      <c r="AK42" s="91" t="s">
        <v>312</v>
      </c>
      <c r="AL42" s="44">
        <v>40</v>
      </c>
      <c r="AM42" s="44"/>
      <c r="AN42" s="44"/>
      <c r="AO42" s="44"/>
      <c r="AP42" s="44"/>
      <c r="AQ42" s="1"/>
      <c r="AR42" s="1"/>
      <c r="AS42" s="1"/>
      <c r="AT42" s="1"/>
      <c r="AU42" s="1"/>
      <c r="AV42" s="1"/>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row>
    <row r="43" spans="1:106" s="27" customFormat="1" ht="111" customHeight="1" x14ac:dyDescent="0.35">
      <c r="A43" s="353"/>
      <c r="B43" s="355"/>
      <c r="C43" s="355"/>
      <c r="D43" s="350"/>
      <c r="E43" s="369"/>
      <c r="F43" s="348" t="s">
        <v>95</v>
      </c>
      <c r="G43" s="348" t="s">
        <v>191</v>
      </c>
      <c r="H43" s="115"/>
      <c r="I43" s="348" t="s">
        <v>284</v>
      </c>
      <c r="J43" s="348" t="s">
        <v>285</v>
      </c>
      <c r="K43" s="348" t="s">
        <v>286</v>
      </c>
      <c r="L43" s="348" t="s">
        <v>317</v>
      </c>
      <c r="M43" s="348" t="s">
        <v>197</v>
      </c>
      <c r="N43" s="329" t="s">
        <v>190</v>
      </c>
      <c r="O43" s="348" t="s">
        <v>316</v>
      </c>
      <c r="P43" s="205">
        <f t="shared" si="1"/>
        <v>33.333333333333329</v>
      </c>
      <c r="Q43" s="205">
        <f t="shared" si="2"/>
        <v>0</v>
      </c>
      <c r="R43" s="161">
        <f t="shared" si="3"/>
        <v>100</v>
      </c>
      <c r="S43" s="161">
        <f>(Y43/AA43)*100</f>
        <v>0</v>
      </c>
      <c r="T43" s="151">
        <v>100</v>
      </c>
      <c r="U43" s="115" t="s">
        <v>76</v>
      </c>
      <c r="V43" s="206">
        <v>0</v>
      </c>
      <c r="W43" s="207">
        <v>1</v>
      </c>
      <c r="X43" s="245">
        <v>3</v>
      </c>
      <c r="Y43" s="115"/>
      <c r="Z43" s="147" t="s">
        <v>133</v>
      </c>
      <c r="AA43" s="207">
        <v>3</v>
      </c>
      <c r="AB43" s="25" t="s">
        <v>255</v>
      </c>
      <c r="AC43" s="208">
        <v>43535</v>
      </c>
      <c r="AD43" s="209">
        <v>43669</v>
      </c>
      <c r="AE43" s="48"/>
      <c r="AF43" s="129" t="s">
        <v>231</v>
      </c>
      <c r="AG43" s="26" t="s">
        <v>150</v>
      </c>
      <c r="AH43" s="210">
        <f>1136494463+79534220</f>
        <v>1216028683</v>
      </c>
      <c r="AI43" s="284">
        <v>536773163</v>
      </c>
      <c r="AJ43" s="285">
        <f t="shared" si="0"/>
        <v>44.141488642829977</v>
      </c>
      <c r="AK43" s="92" t="s">
        <v>353</v>
      </c>
      <c r="AL43" s="44">
        <v>41</v>
      </c>
      <c r="AM43" s="44"/>
      <c r="AN43" s="44"/>
      <c r="AO43" s="44"/>
      <c r="AP43" s="44"/>
      <c r="AQ43" s="1"/>
      <c r="AR43" s="1"/>
      <c r="AS43" s="1"/>
      <c r="AT43" s="1"/>
      <c r="AU43" s="1"/>
      <c r="AV43" s="1"/>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row>
    <row r="44" spans="1:106" ht="80.25" customHeight="1" x14ac:dyDescent="0.35">
      <c r="A44" s="353"/>
      <c r="B44" s="355"/>
      <c r="C44" s="355"/>
      <c r="D44" s="350"/>
      <c r="E44" s="369"/>
      <c r="F44" s="348"/>
      <c r="G44" s="348"/>
      <c r="H44" s="115"/>
      <c r="I44" s="348"/>
      <c r="J44" s="348"/>
      <c r="K44" s="348"/>
      <c r="L44" s="348"/>
      <c r="M44" s="348"/>
      <c r="N44" s="329"/>
      <c r="O44" s="348"/>
      <c r="P44" s="205">
        <f t="shared" si="1"/>
        <v>100</v>
      </c>
      <c r="Q44" s="205">
        <f t="shared" si="2"/>
        <v>0</v>
      </c>
      <c r="R44" s="161">
        <f t="shared" si="3"/>
        <v>0</v>
      </c>
      <c r="S44" s="161">
        <f t="shared" ref="S44:S46" si="11">(Y44/AA44)*100</f>
        <v>100</v>
      </c>
      <c r="T44" s="151">
        <v>100</v>
      </c>
      <c r="U44" s="74" t="s">
        <v>26</v>
      </c>
      <c r="V44" s="206">
        <v>0</v>
      </c>
      <c r="W44" s="207">
        <v>1</v>
      </c>
      <c r="X44" s="135">
        <v>0</v>
      </c>
      <c r="Y44" s="115">
        <v>1</v>
      </c>
      <c r="Z44" s="115" t="s">
        <v>149</v>
      </c>
      <c r="AA44" s="207">
        <v>1</v>
      </c>
      <c r="AB44" s="25" t="s">
        <v>255</v>
      </c>
      <c r="AC44" s="208">
        <v>43658</v>
      </c>
      <c r="AD44" s="209">
        <v>43732</v>
      </c>
      <c r="AE44" s="48"/>
      <c r="AF44" s="129" t="s">
        <v>226</v>
      </c>
      <c r="AG44" s="26" t="s">
        <v>227</v>
      </c>
      <c r="AH44" s="286">
        <f>800000000+1975284493</f>
        <v>2775284493</v>
      </c>
      <c r="AI44" s="284">
        <v>2457402746</v>
      </c>
      <c r="AJ44" s="285">
        <f t="shared" si="0"/>
        <v>88.545976176432305</v>
      </c>
      <c r="AK44" s="92" t="s">
        <v>367</v>
      </c>
      <c r="AL44" s="44">
        <v>42</v>
      </c>
      <c r="AM44" s="44"/>
      <c r="AN44" s="44"/>
      <c r="AO44" s="44"/>
      <c r="AP44" s="44"/>
      <c r="AQ44" s="1"/>
      <c r="AR44" s="1"/>
      <c r="AS44" s="1"/>
      <c r="AT44" s="1"/>
      <c r="AU44" s="1"/>
      <c r="AV44" s="1"/>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row>
    <row r="45" spans="1:106" ht="80.25" customHeight="1" x14ac:dyDescent="0.35">
      <c r="A45" s="353"/>
      <c r="B45" s="355"/>
      <c r="C45" s="355"/>
      <c r="D45" s="350"/>
      <c r="E45" s="369"/>
      <c r="F45" s="348"/>
      <c r="G45" s="348"/>
      <c r="H45" s="115"/>
      <c r="I45" s="348"/>
      <c r="J45" s="348"/>
      <c r="K45" s="348"/>
      <c r="L45" s="348"/>
      <c r="M45" s="348"/>
      <c r="N45" s="329"/>
      <c r="O45" s="348"/>
      <c r="P45" s="205">
        <f t="shared" si="1"/>
        <v>30.909090909090907</v>
      </c>
      <c r="Q45" s="205">
        <f t="shared" si="2"/>
        <v>14.09090909090909</v>
      </c>
      <c r="R45" s="161">
        <f t="shared" si="3"/>
        <v>9.5454545454545467</v>
      </c>
      <c r="S45" s="161">
        <f t="shared" si="11"/>
        <v>10.909090909090908</v>
      </c>
      <c r="T45" s="151">
        <f t="shared" si="5"/>
        <v>65.454545454545453</v>
      </c>
      <c r="U45" s="74" t="s">
        <v>77</v>
      </c>
      <c r="V45" s="206">
        <v>31</v>
      </c>
      <c r="W45" s="207">
        <v>37</v>
      </c>
      <c r="X45" s="135">
        <v>21</v>
      </c>
      <c r="Y45" s="115">
        <v>24</v>
      </c>
      <c r="Z45" s="115" t="s">
        <v>130</v>
      </c>
      <c r="AA45" s="207">
        <v>220</v>
      </c>
      <c r="AB45" s="25" t="s">
        <v>264</v>
      </c>
      <c r="AC45" s="208">
        <v>43658</v>
      </c>
      <c r="AD45" s="209">
        <v>43732</v>
      </c>
      <c r="AE45" s="48"/>
      <c r="AF45" s="129" t="s">
        <v>228</v>
      </c>
      <c r="AG45" s="26" t="s">
        <v>78</v>
      </c>
      <c r="AH45" s="286">
        <f>400000000+227738789</f>
        <v>627738789</v>
      </c>
      <c r="AI45" s="284">
        <v>350000000</v>
      </c>
      <c r="AJ45" s="285">
        <f t="shared" si="0"/>
        <v>55.755675152328365</v>
      </c>
      <c r="AK45" s="92" t="s">
        <v>369</v>
      </c>
      <c r="AL45" s="44">
        <v>43</v>
      </c>
      <c r="AM45" s="44"/>
      <c r="AN45" s="44"/>
      <c r="AO45" s="44"/>
      <c r="AP45" s="44"/>
      <c r="AQ45" s="1"/>
      <c r="AR45" s="1"/>
      <c r="AS45" s="1"/>
      <c r="AT45" s="1"/>
      <c r="AU45" s="1"/>
      <c r="AV45" s="1"/>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row>
    <row r="46" spans="1:106" ht="93" customHeight="1" x14ac:dyDescent="0.35">
      <c r="A46" s="353"/>
      <c r="B46" s="355"/>
      <c r="C46" s="355"/>
      <c r="D46" s="350"/>
      <c r="E46" s="369"/>
      <c r="F46" s="348"/>
      <c r="G46" s="348"/>
      <c r="H46" s="115"/>
      <c r="I46" s="348"/>
      <c r="J46" s="348"/>
      <c r="K46" s="348"/>
      <c r="L46" s="348"/>
      <c r="M46" s="348"/>
      <c r="N46" s="329"/>
      <c r="O46" s="348"/>
      <c r="P46" s="205">
        <f t="shared" si="1"/>
        <v>100</v>
      </c>
      <c r="Q46" s="205">
        <f t="shared" si="2"/>
        <v>0</v>
      </c>
      <c r="R46" s="161">
        <f t="shared" si="3"/>
        <v>0</v>
      </c>
      <c r="S46" s="161">
        <f t="shared" si="11"/>
        <v>0</v>
      </c>
      <c r="T46" s="151">
        <f t="shared" si="5"/>
        <v>100</v>
      </c>
      <c r="U46" s="74" t="s">
        <v>148</v>
      </c>
      <c r="V46" s="206">
        <v>0</v>
      </c>
      <c r="W46" s="207">
        <v>1</v>
      </c>
      <c r="X46" s="135">
        <v>0</v>
      </c>
      <c r="Y46" s="115"/>
      <c r="Z46" s="115" t="s">
        <v>134</v>
      </c>
      <c r="AA46" s="207">
        <v>1</v>
      </c>
      <c r="AB46" s="25" t="s">
        <v>264</v>
      </c>
      <c r="AC46" s="208">
        <v>43805</v>
      </c>
      <c r="AD46" s="209">
        <v>43822</v>
      </c>
      <c r="AE46" s="48"/>
      <c r="AF46" s="129" t="s">
        <v>229</v>
      </c>
      <c r="AG46" s="26" t="s">
        <v>78</v>
      </c>
      <c r="AH46" s="286">
        <f>350000000+100000000</f>
        <v>450000000</v>
      </c>
      <c r="AI46" s="284">
        <v>401936714</v>
      </c>
      <c r="AJ46" s="285">
        <f t="shared" si="0"/>
        <v>89.319269777777777</v>
      </c>
      <c r="AK46" s="92" t="s">
        <v>323</v>
      </c>
      <c r="AL46" s="44">
        <v>44</v>
      </c>
      <c r="AM46" s="44"/>
      <c r="AN46" s="44"/>
      <c r="AO46" s="44"/>
      <c r="AP46" s="44"/>
      <c r="AQ46" s="1"/>
      <c r="AR46" s="1"/>
      <c r="AS46" s="1"/>
      <c r="AT46" s="1"/>
      <c r="AU46" s="1"/>
      <c r="AV46" s="1"/>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row>
    <row r="47" spans="1:106" ht="88.5" customHeight="1" x14ac:dyDescent="0.35">
      <c r="A47" s="353"/>
      <c r="B47" s="355"/>
      <c r="C47" s="355"/>
      <c r="D47" s="350"/>
      <c r="E47" s="369"/>
      <c r="F47" s="348"/>
      <c r="G47" s="348"/>
      <c r="H47" s="115"/>
      <c r="I47" s="348"/>
      <c r="J47" s="348"/>
      <c r="K47" s="348"/>
      <c r="L47" s="348"/>
      <c r="M47" s="348"/>
      <c r="N47" s="329"/>
      <c r="O47" s="348"/>
      <c r="P47" s="205">
        <f t="shared" si="1"/>
        <v>0</v>
      </c>
      <c r="Q47" s="205">
        <f t="shared" si="2"/>
        <v>0</v>
      </c>
      <c r="R47" s="161">
        <f t="shared" si="3"/>
        <v>0</v>
      </c>
      <c r="S47" s="161">
        <f>(Y47/AA47)*100</f>
        <v>0</v>
      </c>
      <c r="T47" s="151">
        <f t="shared" si="5"/>
        <v>0</v>
      </c>
      <c r="U47" s="74" t="s">
        <v>146</v>
      </c>
      <c r="V47" s="206">
        <v>0</v>
      </c>
      <c r="W47" s="207">
        <v>0</v>
      </c>
      <c r="X47" s="135">
        <v>0</v>
      </c>
      <c r="Y47" s="115"/>
      <c r="Z47" s="115" t="s">
        <v>147</v>
      </c>
      <c r="AA47" s="207">
        <v>1</v>
      </c>
      <c r="AB47" s="25" t="s">
        <v>264</v>
      </c>
      <c r="AC47" s="208">
        <v>43502</v>
      </c>
      <c r="AD47" s="209">
        <v>43701</v>
      </c>
      <c r="AE47" s="48"/>
      <c r="AF47" s="129" t="s">
        <v>230</v>
      </c>
      <c r="AG47" s="26" t="s">
        <v>5</v>
      </c>
      <c r="AH47" s="287">
        <f>335837337+193492178</f>
        <v>529329515</v>
      </c>
      <c r="AI47" s="284">
        <v>522027337</v>
      </c>
      <c r="AJ47" s="285">
        <f t="shared" si="0"/>
        <v>98.620485388954734</v>
      </c>
      <c r="AK47" s="92" t="s">
        <v>352</v>
      </c>
      <c r="AL47" s="44">
        <v>45</v>
      </c>
      <c r="AM47" s="44"/>
      <c r="AN47" s="44"/>
      <c r="AO47" s="44"/>
      <c r="AP47" s="44"/>
      <c r="AQ47" s="1"/>
      <c r="AR47" s="1"/>
      <c r="AS47" s="1"/>
      <c r="AT47" s="1"/>
      <c r="AU47" s="1"/>
      <c r="AV47" s="1"/>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row>
    <row r="48" spans="1:106" ht="154.5" customHeight="1" x14ac:dyDescent="0.35">
      <c r="A48" s="353"/>
      <c r="B48" s="355"/>
      <c r="C48" s="355"/>
      <c r="D48" s="367" t="s">
        <v>167</v>
      </c>
      <c r="E48" s="336" t="s">
        <v>79</v>
      </c>
      <c r="F48" s="336" t="s">
        <v>80</v>
      </c>
      <c r="G48" s="336" t="s">
        <v>192</v>
      </c>
      <c r="H48" s="117"/>
      <c r="I48" s="336" t="s">
        <v>287</v>
      </c>
      <c r="J48" s="336" t="s">
        <v>287</v>
      </c>
      <c r="K48" s="336" t="s">
        <v>287</v>
      </c>
      <c r="L48" s="336" t="s">
        <v>81</v>
      </c>
      <c r="M48" s="336" t="s">
        <v>81</v>
      </c>
      <c r="N48" s="370" t="s">
        <v>193</v>
      </c>
      <c r="O48" s="336" t="s">
        <v>175</v>
      </c>
      <c r="P48" s="211">
        <f t="shared" si="1"/>
        <v>100</v>
      </c>
      <c r="Q48" s="211">
        <f t="shared" si="2"/>
        <v>0</v>
      </c>
      <c r="R48" s="162">
        <f t="shared" si="3"/>
        <v>0</v>
      </c>
      <c r="S48" s="162">
        <f>(Y48/AA48)*100</f>
        <v>0</v>
      </c>
      <c r="T48" s="151">
        <f t="shared" si="5"/>
        <v>100</v>
      </c>
      <c r="U48" s="117" t="s">
        <v>151</v>
      </c>
      <c r="V48" s="212">
        <v>0</v>
      </c>
      <c r="W48" s="257">
        <v>4</v>
      </c>
      <c r="X48" s="247">
        <v>0</v>
      </c>
      <c r="Y48" s="117"/>
      <c r="Z48" s="148" t="s">
        <v>135</v>
      </c>
      <c r="AA48" s="58">
        <v>4</v>
      </c>
      <c r="AB48" s="28" t="s">
        <v>255</v>
      </c>
      <c r="AC48" s="213">
        <v>43502</v>
      </c>
      <c r="AD48" s="214">
        <v>43641</v>
      </c>
      <c r="AE48" s="49"/>
      <c r="AF48" s="130" t="s">
        <v>233</v>
      </c>
      <c r="AG48" s="29" t="s">
        <v>11</v>
      </c>
      <c r="AH48" s="288">
        <f>136182427+664407784</f>
        <v>800590211</v>
      </c>
      <c r="AI48" s="289">
        <v>800590211</v>
      </c>
      <c r="AJ48" s="290">
        <f t="shared" si="0"/>
        <v>100</v>
      </c>
      <c r="AK48" s="93" t="s">
        <v>332</v>
      </c>
      <c r="AL48" s="44">
        <v>46</v>
      </c>
      <c r="AM48" s="44"/>
      <c r="AN48" s="44"/>
      <c r="AO48" s="44"/>
      <c r="AP48" s="44"/>
      <c r="AQ48" s="1"/>
      <c r="AR48" s="1"/>
      <c r="AS48" s="1"/>
      <c r="AT48" s="1"/>
      <c r="AU48" s="1"/>
      <c r="AV48" s="1"/>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row>
    <row r="49" spans="1:106" ht="282" customHeight="1" x14ac:dyDescent="0.35">
      <c r="A49" s="353"/>
      <c r="B49" s="355"/>
      <c r="C49" s="355"/>
      <c r="D49" s="367"/>
      <c r="E49" s="336"/>
      <c r="F49" s="336"/>
      <c r="G49" s="336"/>
      <c r="H49" s="117"/>
      <c r="I49" s="336"/>
      <c r="J49" s="336"/>
      <c r="K49" s="336"/>
      <c r="L49" s="336"/>
      <c r="M49" s="336"/>
      <c r="N49" s="370"/>
      <c r="O49" s="336"/>
      <c r="P49" s="211">
        <f t="shared" si="1"/>
        <v>100</v>
      </c>
      <c r="Q49" s="211">
        <f t="shared" si="2"/>
        <v>0</v>
      </c>
      <c r="R49" s="162">
        <f t="shared" si="3"/>
        <v>0</v>
      </c>
      <c r="S49" s="162">
        <f>(Y49/AA49)*100</f>
        <v>0</v>
      </c>
      <c r="T49" s="151">
        <f t="shared" si="5"/>
        <v>100</v>
      </c>
      <c r="U49" s="117" t="s">
        <v>27</v>
      </c>
      <c r="V49" s="212">
        <v>0</v>
      </c>
      <c r="W49" s="257">
        <v>8</v>
      </c>
      <c r="X49" s="247">
        <v>0</v>
      </c>
      <c r="Y49" s="117"/>
      <c r="Z49" s="117" t="s">
        <v>136</v>
      </c>
      <c r="AA49" s="58">
        <v>8</v>
      </c>
      <c r="AB49" s="28" t="s">
        <v>255</v>
      </c>
      <c r="AC49" s="213">
        <v>43714</v>
      </c>
      <c r="AD49" s="214">
        <v>43734</v>
      </c>
      <c r="AE49" s="49"/>
      <c r="AF49" s="30" t="s">
        <v>232</v>
      </c>
      <c r="AG49" s="29" t="s">
        <v>5</v>
      </c>
      <c r="AH49" s="288">
        <v>110000000</v>
      </c>
      <c r="AI49" s="289">
        <f>1060821216-800530211</f>
        <v>260291005</v>
      </c>
      <c r="AJ49" s="290">
        <f t="shared" si="0"/>
        <v>236.62818636363636</v>
      </c>
      <c r="AK49" s="251" t="s">
        <v>343</v>
      </c>
      <c r="AL49" s="44">
        <v>47</v>
      </c>
      <c r="AM49" s="44"/>
      <c r="AN49" s="44"/>
      <c r="AO49" s="44"/>
      <c r="AP49" s="44"/>
      <c r="AQ49" s="1"/>
      <c r="AR49" s="1"/>
      <c r="AS49" s="1"/>
      <c r="AT49" s="1"/>
      <c r="AU49" s="1"/>
      <c r="AV49" s="1"/>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row>
    <row r="50" spans="1:106" s="27" customFormat="1" ht="60.75" customHeight="1" x14ac:dyDescent="0.35">
      <c r="A50" s="353"/>
      <c r="B50" s="355"/>
      <c r="C50" s="355"/>
      <c r="D50" s="358" t="s">
        <v>169</v>
      </c>
      <c r="E50" s="360" t="s">
        <v>82</v>
      </c>
      <c r="F50" s="325" t="s">
        <v>83</v>
      </c>
      <c r="G50" s="331" t="s">
        <v>194</v>
      </c>
      <c r="H50" s="107"/>
      <c r="I50" s="325" t="s">
        <v>288</v>
      </c>
      <c r="J50" s="325" t="s">
        <v>288</v>
      </c>
      <c r="K50" s="325" t="s">
        <v>288</v>
      </c>
      <c r="L50" s="325" t="s">
        <v>84</v>
      </c>
      <c r="M50" s="325" t="s">
        <v>84</v>
      </c>
      <c r="N50" s="330" t="s">
        <v>195</v>
      </c>
      <c r="O50" s="331" t="s">
        <v>176</v>
      </c>
      <c r="P50" s="215">
        <f t="shared" si="1"/>
        <v>100</v>
      </c>
      <c r="Q50" s="215">
        <f t="shared" si="2"/>
        <v>0</v>
      </c>
      <c r="R50" s="163">
        <f t="shared" si="3"/>
        <v>0</v>
      </c>
      <c r="S50" s="163">
        <f>(Y50/AA50)*100</f>
        <v>0</v>
      </c>
      <c r="T50" s="151">
        <f t="shared" si="5"/>
        <v>100</v>
      </c>
      <c r="U50" s="107" t="s">
        <v>152</v>
      </c>
      <c r="V50" s="216">
        <v>0</v>
      </c>
      <c r="W50" s="217">
        <v>1</v>
      </c>
      <c r="X50" s="246">
        <v>0</v>
      </c>
      <c r="Y50" s="105"/>
      <c r="Z50" s="325" t="s">
        <v>113</v>
      </c>
      <c r="AA50" s="217">
        <v>1</v>
      </c>
      <c r="AB50" s="62" t="s">
        <v>253</v>
      </c>
      <c r="AC50" s="218">
        <v>43471</v>
      </c>
      <c r="AD50" s="219">
        <v>43492</v>
      </c>
      <c r="AE50" s="311" t="s">
        <v>198</v>
      </c>
      <c r="AF50" s="220" t="s">
        <v>234</v>
      </c>
      <c r="AG50" s="31" t="s">
        <v>5</v>
      </c>
      <c r="AH50" s="291">
        <v>15000000</v>
      </c>
      <c r="AI50" s="292">
        <v>15000000</v>
      </c>
      <c r="AJ50" s="293">
        <f t="shared" si="0"/>
        <v>100</v>
      </c>
      <c r="AK50" s="94" t="s">
        <v>302</v>
      </c>
      <c r="AL50" s="44">
        <v>48</v>
      </c>
      <c r="AM50" s="44"/>
      <c r="AN50" s="44"/>
      <c r="AO50" s="44"/>
      <c r="AP50" s="44"/>
      <c r="AQ50" s="1"/>
      <c r="AR50" s="1"/>
      <c r="AS50" s="1"/>
      <c r="AT50" s="1"/>
      <c r="AU50" s="1"/>
      <c r="AV50" s="1"/>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row>
    <row r="51" spans="1:106" s="27" customFormat="1" ht="49.5" customHeight="1" x14ac:dyDescent="0.35">
      <c r="A51" s="353"/>
      <c r="B51" s="355"/>
      <c r="C51" s="355"/>
      <c r="D51" s="358"/>
      <c r="E51" s="360"/>
      <c r="F51" s="325"/>
      <c r="G51" s="331"/>
      <c r="H51" s="107"/>
      <c r="I51" s="325"/>
      <c r="J51" s="325"/>
      <c r="K51" s="325"/>
      <c r="L51" s="325"/>
      <c r="M51" s="325"/>
      <c r="N51" s="330"/>
      <c r="O51" s="331"/>
      <c r="P51" s="215">
        <f t="shared" si="1"/>
        <v>100</v>
      </c>
      <c r="Q51" s="215">
        <f t="shared" si="2"/>
        <v>0</v>
      </c>
      <c r="R51" s="163">
        <f t="shared" si="3"/>
        <v>0</v>
      </c>
      <c r="S51" s="163">
        <f t="shared" ref="S51:S61" si="12">(Y51/AA51)*100</f>
        <v>0</v>
      </c>
      <c r="T51" s="151">
        <f t="shared" si="5"/>
        <v>100</v>
      </c>
      <c r="U51" s="107" t="s">
        <v>153</v>
      </c>
      <c r="V51" s="216">
        <v>0</v>
      </c>
      <c r="W51" s="217">
        <v>1</v>
      </c>
      <c r="X51" s="246">
        <v>0</v>
      </c>
      <c r="Y51" s="105"/>
      <c r="Z51" s="325"/>
      <c r="AA51" s="217">
        <v>1</v>
      </c>
      <c r="AB51" s="62" t="s">
        <v>253</v>
      </c>
      <c r="AC51" s="218">
        <v>43471</v>
      </c>
      <c r="AD51" s="219">
        <v>43492</v>
      </c>
      <c r="AE51" s="311"/>
      <c r="AF51" s="220" t="s">
        <v>235</v>
      </c>
      <c r="AG51" s="31" t="s">
        <v>5</v>
      </c>
      <c r="AH51" s="291">
        <v>15000000</v>
      </c>
      <c r="AI51" s="292">
        <v>15000000</v>
      </c>
      <c r="AJ51" s="293">
        <f t="shared" si="0"/>
        <v>100</v>
      </c>
      <c r="AK51" s="94" t="s">
        <v>302</v>
      </c>
      <c r="AL51" s="44">
        <v>49</v>
      </c>
      <c r="AM51" s="44"/>
      <c r="AN51" s="44"/>
      <c r="AO51" s="44"/>
      <c r="AP51" s="44"/>
      <c r="AQ51" s="1"/>
      <c r="AR51" s="1"/>
      <c r="AS51" s="1"/>
      <c r="AT51" s="1"/>
      <c r="AU51" s="1"/>
      <c r="AV51" s="1"/>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row>
    <row r="52" spans="1:106" s="27" customFormat="1" ht="48.75" customHeight="1" x14ac:dyDescent="0.35">
      <c r="A52" s="353"/>
      <c r="B52" s="355"/>
      <c r="C52" s="355"/>
      <c r="D52" s="358"/>
      <c r="E52" s="360"/>
      <c r="F52" s="325"/>
      <c r="G52" s="331"/>
      <c r="H52" s="107"/>
      <c r="I52" s="325"/>
      <c r="J52" s="325"/>
      <c r="K52" s="325"/>
      <c r="L52" s="325"/>
      <c r="M52" s="325"/>
      <c r="N52" s="330"/>
      <c r="O52" s="331"/>
      <c r="P52" s="215">
        <f t="shared" si="1"/>
        <v>100</v>
      </c>
      <c r="Q52" s="215">
        <f t="shared" si="2"/>
        <v>0</v>
      </c>
      <c r="R52" s="163">
        <f t="shared" si="3"/>
        <v>0</v>
      </c>
      <c r="S52" s="163">
        <f t="shared" si="12"/>
        <v>0</v>
      </c>
      <c r="T52" s="151">
        <f t="shared" si="5"/>
        <v>100</v>
      </c>
      <c r="U52" s="107" t="s">
        <v>154</v>
      </c>
      <c r="V52" s="216">
        <v>0</v>
      </c>
      <c r="W52" s="217">
        <v>1</v>
      </c>
      <c r="X52" s="246">
        <v>0</v>
      </c>
      <c r="Y52" s="105"/>
      <c r="Z52" s="325"/>
      <c r="AA52" s="217">
        <v>1</v>
      </c>
      <c r="AB52" s="62" t="s">
        <v>253</v>
      </c>
      <c r="AC52" s="218">
        <v>43502</v>
      </c>
      <c r="AD52" s="219">
        <v>43765</v>
      </c>
      <c r="AE52" s="311"/>
      <c r="AF52" s="220" t="s">
        <v>236</v>
      </c>
      <c r="AG52" s="31" t="s">
        <v>5</v>
      </c>
      <c r="AH52" s="291">
        <v>15000000</v>
      </c>
      <c r="AI52" s="292">
        <v>15000000</v>
      </c>
      <c r="AJ52" s="293">
        <f t="shared" si="0"/>
        <v>100</v>
      </c>
      <c r="AK52" s="94" t="s">
        <v>302</v>
      </c>
      <c r="AL52" s="44">
        <v>50</v>
      </c>
      <c r="AM52" s="44"/>
      <c r="AN52" s="44"/>
      <c r="AO52" s="44"/>
      <c r="AP52" s="44"/>
      <c r="AQ52" s="1"/>
      <c r="AR52" s="1"/>
      <c r="AS52" s="1"/>
      <c r="AT52" s="1"/>
      <c r="AU52" s="1"/>
      <c r="AV52" s="1"/>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row>
    <row r="53" spans="1:106" s="27" customFormat="1" ht="46.5" customHeight="1" x14ac:dyDescent="0.35">
      <c r="A53" s="353"/>
      <c r="B53" s="355"/>
      <c r="C53" s="355"/>
      <c r="D53" s="358"/>
      <c r="E53" s="360"/>
      <c r="F53" s="325"/>
      <c r="G53" s="331"/>
      <c r="H53" s="107"/>
      <c r="I53" s="325"/>
      <c r="J53" s="325"/>
      <c r="K53" s="325"/>
      <c r="L53" s="325"/>
      <c r="M53" s="325"/>
      <c r="N53" s="330"/>
      <c r="O53" s="331"/>
      <c r="P53" s="215">
        <f t="shared" si="1"/>
        <v>100</v>
      </c>
      <c r="Q53" s="215">
        <f t="shared" si="2"/>
        <v>0</v>
      </c>
      <c r="R53" s="163">
        <f t="shared" si="3"/>
        <v>0</v>
      </c>
      <c r="S53" s="163">
        <f t="shared" si="12"/>
        <v>0</v>
      </c>
      <c r="T53" s="151">
        <f t="shared" si="5"/>
        <v>100</v>
      </c>
      <c r="U53" s="107" t="s">
        <v>155</v>
      </c>
      <c r="V53" s="216">
        <v>0</v>
      </c>
      <c r="W53" s="217">
        <v>1</v>
      </c>
      <c r="X53" s="246">
        <v>0</v>
      </c>
      <c r="Y53" s="105"/>
      <c r="Z53" s="325"/>
      <c r="AA53" s="217">
        <v>1</v>
      </c>
      <c r="AB53" s="62" t="s">
        <v>253</v>
      </c>
      <c r="AC53" s="218">
        <v>43502</v>
      </c>
      <c r="AD53" s="219">
        <v>43765</v>
      </c>
      <c r="AE53" s="311"/>
      <c r="AF53" s="220" t="s">
        <v>237</v>
      </c>
      <c r="AG53" s="31" t="s">
        <v>5</v>
      </c>
      <c r="AH53" s="291">
        <v>15000000</v>
      </c>
      <c r="AI53" s="292">
        <v>15000000</v>
      </c>
      <c r="AJ53" s="293">
        <f t="shared" si="0"/>
        <v>100</v>
      </c>
      <c r="AK53" s="94" t="s">
        <v>302</v>
      </c>
      <c r="AL53" s="44">
        <v>51</v>
      </c>
      <c r="AM53" s="44"/>
      <c r="AN53" s="44"/>
      <c r="AO53" s="44"/>
      <c r="AP53" s="44"/>
      <c r="AQ53" s="1"/>
      <c r="AR53" s="1"/>
      <c r="AS53" s="1"/>
      <c r="AT53" s="1"/>
      <c r="AU53" s="1"/>
      <c r="AV53" s="1"/>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row>
    <row r="54" spans="1:106" s="27" customFormat="1" ht="44.25" customHeight="1" x14ac:dyDescent="0.35">
      <c r="A54" s="353"/>
      <c r="B54" s="355"/>
      <c r="C54" s="355"/>
      <c r="D54" s="358"/>
      <c r="E54" s="360"/>
      <c r="F54" s="325"/>
      <c r="G54" s="331"/>
      <c r="H54" s="107"/>
      <c r="I54" s="325"/>
      <c r="J54" s="325"/>
      <c r="K54" s="325"/>
      <c r="L54" s="325"/>
      <c r="M54" s="325"/>
      <c r="N54" s="330"/>
      <c r="O54" s="331"/>
      <c r="P54" s="215">
        <f t="shared" si="1"/>
        <v>100</v>
      </c>
      <c r="Q54" s="215">
        <f t="shared" si="2"/>
        <v>0</v>
      </c>
      <c r="R54" s="163">
        <f t="shared" si="3"/>
        <v>0</v>
      </c>
      <c r="S54" s="163">
        <f t="shared" si="12"/>
        <v>0</v>
      </c>
      <c r="T54" s="151">
        <f t="shared" si="5"/>
        <v>100</v>
      </c>
      <c r="U54" s="107" t="s">
        <v>156</v>
      </c>
      <c r="V54" s="216">
        <v>0</v>
      </c>
      <c r="W54" s="217">
        <v>1</v>
      </c>
      <c r="X54" s="246">
        <v>0</v>
      </c>
      <c r="Y54" s="105"/>
      <c r="Z54" s="325"/>
      <c r="AA54" s="217">
        <v>1</v>
      </c>
      <c r="AB54" s="62" t="s">
        <v>253</v>
      </c>
      <c r="AC54" s="218">
        <v>43502</v>
      </c>
      <c r="AD54" s="219">
        <v>43765</v>
      </c>
      <c r="AE54" s="311"/>
      <c r="AF54" s="220" t="s">
        <v>238</v>
      </c>
      <c r="AG54" s="31" t="s">
        <v>5</v>
      </c>
      <c r="AH54" s="291">
        <v>15000000</v>
      </c>
      <c r="AI54" s="292">
        <v>15000000</v>
      </c>
      <c r="AJ54" s="293">
        <f t="shared" si="0"/>
        <v>100</v>
      </c>
      <c r="AK54" s="94" t="s">
        <v>302</v>
      </c>
      <c r="AL54" s="44">
        <v>52</v>
      </c>
      <c r="AM54" s="44"/>
      <c r="AN54" s="44"/>
      <c r="AO54" s="44"/>
      <c r="AP54" s="44"/>
      <c r="AQ54" s="1"/>
      <c r="AR54" s="1"/>
      <c r="AS54" s="1"/>
      <c r="AT54" s="1"/>
      <c r="AU54" s="1"/>
      <c r="AV54" s="1"/>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row>
    <row r="55" spans="1:106" s="27" customFormat="1" ht="42.75" customHeight="1" x14ac:dyDescent="0.35">
      <c r="A55" s="353"/>
      <c r="B55" s="355"/>
      <c r="C55" s="355"/>
      <c r="D55" s="358"/>
      <c r="E55" s="360"/>
      <c r="F55" s="325"/>
      <c r="G55" s="331"/>
      <c r="H55" s="107"/>
      <c r="I55" s="325"/>
      <c r="J55" s="325"/>
      <c r="K55" s="325"/>
      <c r="L55" s="325"/>
      <c r="M55" s="325"/>
      <c r="N55" s="330"/>
      <c r="O55" s="331"/>
      <c r="P55" s="215">
        <f t="shared" si="1"/>
        <v>100</v>
      </c>
      <c r="Q55" s="215">
        <f t="shared" si="2"/>
        <v>0</v>
      </c>
      <c r="R55" s="163">
        <f t="shared" si="3"/>
        <v>0</v>
      </c>
      <c r="S55" s="163">
        <f t="shared" si="12"/>
        <v>0</v>
      </c>
      <c r="T55" s="151">
        <f t="shared" si="5"/>
        <v>100</v>
      </c>
      <c r="U55" s="107" t="s">
        <v>4</v>
      </c>
      <c r="V55" s="216">
        <v>0</v>
      </c>
      <c r="W55" s="217">
        <v>1</v>
      </c>
      <c r="X55" s="246">
        <v>0</v>
      </c>
      <c r="Y55" s="105"/>
      <c r="Z55" s="325"/>
      <c r="AA55" s="217">
        <v>1</v>
      </c>
      <c r="AB55" s="62" t="s">
        <v>253</v>
      </c>
      <c r="AC55" s="218">
        <v>43502</v>
      </c>
      <c r="AD55" s="219">
        <v>43765</v>
      </c>
      <c r="AE55" s="311"/>
      <c r="AF55" s="220" t="s">
        <v>239</v>
      </c>
      <c r="AG55" s="31" t="s">
        <v>5</v>
      </c>
      <c r="AH55" s="291">
        <v>15000000</v>
      </c>
      <c r="AI55" s="292">
        <v>15000000</v>
      </c>
      <c r="AJ55" s="293">
        <f t="shared" si="0"/>
        <v>100</v>
      </c>
      <c r="AK55" s="94" t="s">
        <v>302</v>
      </c>
      <c r="AL55" s="44">
        <v>53</v>
      </c>
      <c r="AM55" s="44"/>
      <c r="AN55" s="44"/>
      <c r="AO55" s="44"/>
      <c r="AP55" s="44"/>
      <c r="AQ55" s="1"/>
      <c r="AR55" s="1"/>
      <c r="AS55" s="1"/>
      <c r="AT55" s="1"/>
      <c r="AU55" s="1"/>
      <c r="AV55" s="1"/>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row>
    <row r="56" spans="1:106" s="27" customFormat="1" ht="37.5" customHeight="1" x14ac:dyDescent="0.35">
      <c r="A56" s="353"/>
      <c r="B56" s="355"/>
      <c r="C56" s="355"/>
      <c r="D56" s="358"/>
      <c r="E56" s="360"/>
      <c r="F56" s="325"/>
      <c r="G56" s="331"/>
      <c r="H56" s="107"/>
      <c r="I56" s="325"/>
      <c r="J56" s="325"/>
      <c r="K56" s="325"/>
      <c r="L56" s="325"/>
      <c r="M56" s="325"/>
      <c r="N56" s="330"/>
      <c r="O56" s="331"/>
      <c r="P56" s="215">
        <f t="shared" si="1"/>
        <v>100</v>
      </c>
      <c r="Q56" s="215">
        <f t="shared" si="2"/>
        <v>0</v>
      </c>
      <c r="R56" s="163">
        <f t="shared" si="3"/>
        <v>0</v>
      </c>
      <c r="S56" s="163">
        <f t="shared" si="12"/>
        <v>0</v>
      </c>
      <c r="T56" s="151">
        <f t="shared" si="5"/>
        <v>100</v>
      </c>
      <c r="U56" s="107" t="s">
        <v>157</v>
      </c>
      <c r="V56" s="216">
        <v>0</v>
      </c>
      <c r="W56" s="217">
        <v>1</v>
      </c>
      <c r="X56" s="246">
        <v>0</v>
      </c>
      <c r="Y56" s="105"/>
      <c r="Z56" s="325"/>
      <c r="AA56" s="217">
        <v>1</v>
      </c>
      <c r="AB56" s="62" t="s">
        <v>253</v>
      </c>
      <c r="AC56" s="218">
        <v>43502</v>
      </c>
      <c r="AD56" s="219">
        <v>43765</v>
      </c>
      <c r="AE56" s="311"/>
      <c r="AF56" s="220" t="s">
        <v>240</v>
      </c>
      <c r="AG56" s="31" t="s">
        <v>5</v>
      </c>
      <c r="AH56" s="291">
        <v>15000000</v>
      </c>
      <c r="AI56" s="292">
        <v>15000000</v>
      </c>
      <c r="AJ56" s="293">
        <f t="shared" si="0"/>
        <v>100</v>
      </c>
      <c r="AK56" s="94" t="s">
        <v>302</v>
      </c>
      <c r="AL56" s="44">
        <v>54</v>
      </c>
      <c r="AM56" s="44"/>
      <c r="AN56" s="44"/>
      <c r="AO56" s="44"/>
      <c r="AP56" s="44"/>
      <c r="AQ56" s="1"/>
      <c r="AR56" s="1"/>
      <c r="AS56" s="1"/>
      <c r="AT56" s="1"/>
      <c r="AU56" s="1"/>
      <c r="AV56" s="1"/>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row>
    <row r="57" spans="1:106" s="27" customFormat="1" ht="42" customHeight="1" x14ac:dyDescent="0.35">
      <c r="A57" s="353"/>
      <c r="B57" s="355"/>
      <c r="C57" s="355"/>
      <c r="D57" s="358"/>
      <c r="E57" s="360"/>
      <c r="F57" s="325"/>
      <c r="G57" s="331"/>
      <c r="H57" s="107"/>
      <c r="I57" s="325"/>
      <c r="J57" s="325"/>
      <c r="K57" s="325"/>
      <c r="L57" s="325"/>
      <c r="M57" s="325"/>
      <c r="N57" s="330"/>
      <c r="O57" s="331"/>
      <c r="P57" s="215">
        <f t="shared" si="1"/>
        <v>100</v>
      </c>
      <c r="Q57" s="215">
        <f t="shared" si="2"/>
        <v>0</v>
      </c>
      <c r="R57" s="163">
        <f t="shared" si="3"/>
        <v>0</v>
      </c>
      <c r="S57" s="163">
        <f t="shared" si="12"/>
        <v>0</v>
      </c>
      <c r="T57" s="151">
        <f t="shared" si="5"/>
        <v>100</v>
      </c>
      <c r="U57" s="107" t="s">
        <v>158</v>
      </c>
      <c r="V57" s="216">
        <v>0</v>
      </c>
      <c r="W57" s="217">
        <v>1</v>
      </c>
      <c r="X57" s="246">
        <v>0</v>
      </c>
      <c r="Y57" s="105"/>
      <c r="Z57" s="325"/>
      <c r="AA57" s="217">
        <v>1</v>
      </c>
      <c r="AB57" s="62" t="s">
        <v>253</v>
      </c>
      <c r="AC57" s="218">
        <v>43502</v>
      </c>
      <c r="AD57" s="219">
        <v>43765</v>
      </c>
      <c r="AE57" s="311"/>
      <c r="AF57" s="220" t="s">
        <v>241</v>
      </c>
      <c r="AG57" s="31" t="s">
        <v>5</v>
      </c>
      <c r="AH57" s="291">
        <v>15000000</v>
      </c>
      <c r="AI57" s="292">
        <v>15000000</v>
      </c>
      <c r="AJ57" s="293">
        <f t="shared" si="0"/>
        <v>100</v>
      </c>
      <c r="AK57" s="94" t="s">
        <v>302</v>
      </c>
      <c r="AL57" s="44">
        <v>55</v>
      </c>
      <c r="AM57" s="44"/>
      <c r="AN57" s="44"/>
      <c r="AO57" s="44"/>
      <c r="AP57" s="44"/>
      <c r="AQ57" s="1"/>
      <c r="AR57" s="1"/>
      <c r="AS57" s="1"/>
      <c r="AT57" s="1"/>
      <c r="AU57" s="1"/>
      <c r="AV57" s="1"/>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row>
    <row r="58" spans="1:106" s="27" customFormat="1" ht="44.25" customHeight="1" x14ac:dyDescent="0.35">
      <c r="A58" s="353"/>
      <c r="B58" s="355"/>
      <c r="C58" s="355"/>
      <c r="D58" s="358"/>
      <c r="E58" s="360"/>
      <c r="F58" s="325"/>
      <c r="G58" s="331"/>
      <c r="H58" s="107"/>
      <c r="I58" s="325"/>
      <c r="J58" s="325"/>
      <c r="K58" s="325"/>
      <c r="L58" s="325"/>
      <c r="M58" s="325"/>
      <c r="N58" s="330"/>
      <c r="O58" s="331"/>
      <c r="P58" s="215">
        <f t="shared" si="1"/>
        <v>100</v>
      </c>
      <c r="Q58" s="215">
        <f t="shared" si="2"/>
        <v>0</v>
      </c>
      <c r="R58" s="163">
        <f t="shared" si="3"/>
        <v>0</v>
      </c>
      <c r="S58" s="163">
        <f>(Y58/AA58)*100</f>
        <v>0</v>
      </c>
      <c r="T58" s="151">
        <f t="shared" si="5"/>
        <v>100</v>
      </c>
      <c r="U58" s="107" t="s">
        <v>159</v>
      </c>
      <c r="V58" s="216">
        <v>0</v>
      </c>
      <c r="W58" s="217">
        <v>1</v>
      </c>
      <c r="X58" s="246">
        <v>0</v>
      </c>
      <c r="Y58" s="105"/>
      <c r="Z58" s="325"/>
      <c r="AA58" s="217">
        <v>1</v>
      </c>
      <c r="AB58" s="62" t="s">
        <v>253</v>
      </c>
      <c r="AC58" s="218">
        <v>43502</v>
      </c>
      <c r="AD58" s="219">
        <v>43765</v>
      </c>
      <c r="AE58" s="311"/>
      <c r="AF58" s="220" t="s">
        <v>242</v>
      </c>
      <c r="AG58" s="31" t="s">
        <v>5</v>
      </c>
      <c r="AH58" s="291">
        <v>15000000</v>
      </c>
      <c r="AI58" s="292">
        <v>15000000</v>
      </c>
      <c r="AJ58" s="293">
        <f t="shared" si="0"/>
        <v>100</v>
      </c>
      <c r="AK58" s="94" t="s">
        <v>302</v>
      </c>
      <c r="AL58" s="44">
        <v>56</v>
      </c>
      <c r="AM58" s="44"/>
      <c r="AN58" s="44"/>
      <c r="AO58" s="44"/>
      <c r="AP58" s="44"/>
      <c r="AQ58" s="1"/>
      <c r="AR58" s="1"/>
      <c r="AS58" s="1"/>
      <c r="AT58" s="1"/>
      <c r="AU58" s="1"/>
      <c r="AV58" s="1"/>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row>
    <row r="59" spans="1:106" s="27" customFormat="1" ht="48" customHeight="1" x14ac:dyDescent="0.35">
      <c r="A59" s="353"/>
      <c r="B59" s="355"/>
      <c r="C59" s="355"/>
      <c r="D59" s="358"/>
      <c r="E59" s="360"/>
      <c r="F59" s="325"/>
      <c r="G59" s="331"/>
      <c r="H59" s="107"/>
      <c r="I59" s="325"/>
      <c r="J59" s="325"/>
      <c r="K59" s="325"/>
      <c r="L59" s="325"/>
      <c r="M59" s="325"/>
      <c r="N59" s="330"/>
      <c r="O59" s="331"/>
      <c r="P59" s="215">
        <f t="shared" si="1"/>
        <v>100</v>
      </c>
      <c r="Q59" s="215">
        <f t="shared" si="2"/>
        <v>0</v>
      </c>
      <c r="R59" s="163">
        <f t="shared" si="3"/>
        <v>0</v>
      </c>
      <c r="S59" s="163">
        <f t="shared" si="12"/>
        <v>0</v>
      </c>
      <c r="T59" s="151">
        <f t="shared" si="5"/>
        <v>100</v>
      </c>
      <c r="U59" s="107" t="s">
        <v>160</v>
      </c>
      <c r="V59" s="216">
        <v>0</v>
      </c>
      <c r="W59" s="217">
        <v>1</v>
      </c>
      <c r="X59" s="246">
        <v>0</v>
      </c>
      <c r="Y59" s="105"/>
      <c r="Z59" s="325"/>
      <c r="AA59" s="217">
        <v>1</v>
      </c>
      <c r="AB59" s="62" t="s">
        <v>253</v>
      </c>
      <c r="AC59" s="218">
        <v>43502</v>
      </c>
      <c r="AD59" s="219">
        <v>43765</v>
      </c>
      <c r="AE59" s="311"/>
      <c r="AF59" s="220" t="s">
        <v>243</v>
      </c>
      <c r="AG59" s="31" t="s">
        <v>5</v>
      </c>
      <c r="AH59" s="291">
        <v>15000000</v>
      </c>
      <c r="AI59" s="292">
        <v>15000000</v>
      </c>
      <c r="AJ59" s="293">
        <f t="shared" si="0"/>
        <v>100</v>
      </c>
      <c r="AK59" s="94" t="s">
        <v>302</v>
      </c>
      <c r="AL59" s="44">
        <v>57</v>
      </c>
      <c r="AM59" s="44"/>
      <c r="AN59" s="44"/>
      <c r="AO59" s="44"/>
      <c r="AP59" s="44"/>
      <c r="AQ59" s="1"/>
      <c r="AR59" s="1"/>
      <c r="AS59" s="1"/>
      <c r="AT59" s="1"/>
      <c r="AU59" s="1"/>
      <c r="AV59" s="1"/>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row>
    <row r="60" spans="1:106" s="27" customFormat="1" ht="51" customHeight="1" x14ac:dyDescent="0.35">
      <c r="A60" s="353"/>
      <c r="B60" s="355"/>
      <c r="C60" s="355"/>
      <c r="D60" s="358"/>
      <c r="E60" s="360"/>
      <c r="F60" s="325"/>
      <c r="G60" s="331"/>
      <c r="H60" s="107"/>
      <c r="I60" s="325"/>
      <c r="J60" s="325"/>
      <c r="K60" s="325"/>
      <c r="L60" s="325"/>
      <c r="M60" s="325"/>
      <c r="N60" s="330"/>
      <c r="O60" s="331"/>
      <c r="P60" s="215">
        <f t="shared" si="1"/>
        <v>100</v>
      </c>
      <c r="Q60" s="215">
        <f t="shared" si="2"/>
        <v>0</v>
      </c>
      <c r="R60" s="163">
        <f t="shared" si="3"/>
        <v>0</v>
      </c>
      <c r="S60" s="163">
        <f t="shared" si="12"/>
        <v>0</v>
      </c>
      <c r="T60" s="151">
        <f t="shared" si="5"/>
        <v>100</v>
      </c>
      <c r="U60" s="107" t="s">
        <v>161</v>
      </c>
      <c r="V60" s="216">
        <v>0</v>
      </c>
      <c r="W60" s="217">
        <v>1</v>
      </c>
      <c r="X60" s="246">
        <v>0</v>
      </c>
      <c r="Y60" s="105"/>
      <c r="Z60" s="325"/>
      <c r="AA60" s="217">
        <v>1</v>
      </c>
      <c r="AB60" s="62" t="s">
        <v>253</v>
      </c>
      <c r="AC60" s="218">
        <v>43502</v>
      </c>
      <c r="AD60" s="219">
        <v>43765</v>
      </c>
      <c r="AE60" s="311"/>
      <c r="AF60" s="220" t="s">
        <v>244</v>
      </c>
      <c r="AG60" s="31" t="s">
        <v>5</v>
      </c>
      <c r="AH60" s="291">
        <v>15000000</v>
      </c>
      <c r="AI60" s="292">
        <v>15000000</v>
      </c>
      <c r="AJ60" s="293">
        <f t="shared" si="0"/>
        <v>100</v>
      </c>
      <c r="AK60" s="94" t="s">
        <v>302</v>
      </c>
      <c r="AL60" s="44">
        <v>58</v>
      </c>
      <c r="AM60" s="44"/>
      <c r="AN60" s="44"/>
      <c r="AO60" s="44"/>
      <c r="AP60" s="44"/>
      <c r="AQ60" s="1"/>
      <c r="AR60" s="1"/>
      <c r="AS60" s="1"/>
      <c r="AT60" s="1"/>
      <c r="AU60" s="1"/>
      <c r="AV60" s="1"/>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row>
    <row r="61" spans="1:106" s="27" customFormat="1" ht="56.25" customHeight="1" x14ac:dyDescent="0.35">
      <c r="A61" s="353"/>
      <c r="B61" s="355"/>
      <c r="C61" s="355"/>
      <c r="D61" s="358"/>
      <c r="E61" s="360"/>
      <c r="F61" s="325"/>
      <c r="G61" s="331"/>
      <c r="H61" s="107"/>
      <c r="I61" s="325"/>
      <c r="J61" s="325"/>
      <c r="K61" s="325"/>
      <c r="L61" s="325"/>
      <c r="M61" s="325"/>
      <c r="N61" s="330"/>
      <c r="O61" s="331"/>
      <c r="P61" s="215">
        <f t="shared" si="1"/>
        <v>100</v>
      </c>
      <c r="Q61" s="215">
        <f t="shared" si="2"/>
        <v>0</v>
      </c>
      <c r="R61" s="163">
        <f t="shared" si="3"/>
        <v>0</v>
      </c>
      <c r="S61" s="163">
        <f t="shared" si="12"/>
        <v>0</v>
      </c>
      <c r="T61" s="151">
        <f t="shared" si="5"/>
        <v>100</v>
      </c>
      <c r="U61" s="107" t="s">
        <v>162</v>
      </c>
      <c r="V61" s="216">
        <v>0</v>
      </c>
      <c r="W61" s="217">
        <v>1</v>
      </c>
      <c r="X61" s="246">
        <v>0</v>
      </c>
      <c r="Y61" s="105"/>
      <c r="Z61" s="325"/>
      <c r="AA61" s="217">
        <v>1</v>
      </c>
      <c r="AB61" s="62" t="s">
        <v>253</v>
      </c>
      <c r="AC61" s="218">
        <v>43502</v>
      </c>
      <c r="AD61" s="219">
        <v>43765</v>
      </c>
      <c r="AE61" s="311"/>
      <c r="AF61" s="220" t="s">
        <v>245</v>
      </c>
      <c r="AG61" s="31" t="s">
        <v>5</v>
      </c>
      <c r="AH61" s="291">
        <v>15000000</v>
      </c>
      <c r="AI61" s="292">
        <v>15000000</v>
      </c>
      <c r="AJ61" s="293">
        <f t="shared" si="0"/>
        <v>100</v>
      </c>
      <c r="AK61" s="94" t="s">
        <v>302</v>
      </c>
      <c r="AL61" s="44">
        <v>59</v>
      </c>
      <c r="AM61" s="44"/>
      <c r="AN61" s="44"/>
      <c r="AO61" s="44"/>
      <c r="AP61" s="44"/>
      <c r="AQ61" s="1"/>
      <c r="AR61" s="1"/>
      <c r="AS61" s="1"/>
      <c r="AT61" s="1"/>
      <c r="AU61" s="1"/>
      <c r="AV61" s="1"/>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row>
    <row r="62" spans="1:106" ht="73" customHeight="1" x14ac:dyDescent="0.35">
      <c r="A62" s="353"/>
      <c r="B62" s="355"/>
      <c r="C62" s="355"/>
      <c r="D62" s="358"/>
      <c r="E62" s="360"/>
      <c r="F62" s="318" t="s">
        <v>85</v>
      </c>
      <c r="G62" s="338" t="s">
        <v>177</v>
      </c>
      <c r="H62" s="112"/>
      <c r="I62" s="318" t="s">
        <v>86</v>
      </c>
      <c r="J62" s="318" t="s">
        <v>86</v>
      </c>
      <c r="K62" s="318" t="s">
        <v>86</v>
      </c>
      <c r="L62" s="318" t="s">
        <v>86</v>
      </c>
      <c r="M62" s="318" t="s">
        <v>86</v>
      </c>
      <c r="N62" s="337" t="s">
        <v>177</v>
      </c>
      <c r="O62" s="338" t="s">
        <v>177</v>
      </c>
      <c r="P62" s="221">
        <f t="shared" si="1"/>
        <v>90</v>
      </c>
      <c r="Q62" s="221">
        <f t="shared" si="2"/>
        <v>0</v>
      </c>
      <c r="R62" s="164">
        <f t="shared" si="3"/>
        <v>20</v>
      </c>
      <c r="S62" s="164">
        <f>(Y62/AA62)*100</f>
        <v>20</v>
      </c>
      <c r="T62" s="151">
        <v>100</v>
      </c>
      <c r="U62" s="112" t="s">
        <v>87</v>
      </c>
      <c r="V62" s="222">
        <v>0</v>
      </c>
      <c r="W62" s="223">
        <v>9</v>
      </c>
      <c r="X62" s="136">
        <v>2</v>
      </c>
      <c r="Y62" s="104">
        <v>2</v>
      </c>
      <c r="Z62" s="104" t="s">
        <v>137</v>
      </c>
      <c r="AA62" s="223">
        <v>10</v>
      </c>
      <c r="AB62" s="33" t="s">
        <v>255</v>
      </c>
      <c r="AC62" s="224">
        <v>43480</v>
      </c>
      <c r="AD62" s="225">
        <v>43826</v>
      </c>
      <c r="AE62" s="311"/>
      <c r="AF62" s="131" t="s">
        <v>246</v>
      </c>
      <c r="AG62" s="34" t="s">
        <v>89</v>
      </c>
      <c r="AH62" s="294">
        <v>50000000</v>
      </c>
      <c r="AI62" s="295">
        <v>90000000</v>
      </c>
      <c r="AJ62" s="296">
        <f t="shared" si="0"/>
        <v>180</v>
      </c>
      <c r="AK62" s="95" t="s">
        <v>346</v>
      </c>
      <c r="AL62" s="44">
        <v>60</v>
      </c>
      <c r="AM62" s="44"/>
      <c r="AN62" s="44"/>
      <c r="AO62" s="44"/>
      <c r="AP62" s="44"/>
      <c r="AQ62" s="1"/>
      <c r="AR62" s="1"/>
      <c r="AS62" s="1"/>
      <c r="AT62" s="1"/>
      <c r="AU62" s="1"/>
      <c r="AV62" s="1"/>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row>
    <row r="63" spans="1:106" ht="99" customHeight="1" x14ac:dyDescent="0.35">
      <c r="A63" s="353"/>
      <c r="B63" s="355"/>
      <c r="C63" s="355"/>
      <c r="D63" s="358"/>
      <c r="E63" s="360"/>
      <c r="F63" s="318"/>
      <c r="G63" s="338"/>
      <c r="H63" s="112"/>
      <c r="I63" s="318"/>
      <c r="J63" s="318"/>
      <c r="K63" s="318"/>
      <c r="L63" s="318"/>
      <c r="M63" s="318"/>
      <c r="N63" s="337"/>
      <c r="O63" s="338"/>
      <c r="P63" s="221">
        <f t="shared" si="1"/>
        <v>25</v>
      </c>
      <c r="Q63" s="221">
        <f t="shared" si="2"/>
        <v>0</v>
      </c>
      <c r="R63" s="164">
        <f t="shared" si="3"/>
        <v>25</v>
      </c>
      <c r="S63" s="164">
        <f t="shared" ref="S63:S66" si="13">(Y63/AA63)*100</f>
        <v>50</v>
      </c>
      <c r="T63" s="151">
        <f t="shared" si="5"/>
        <v>100</v>
      </c>
      <c r="U63" s="104" t="s">
        <v>88</v>
      </c>
      <c r="V63" s="222">
        <v>0</v>
      </c>
      <c r="W63" s="223">
        <v>1</v>
      </c>
      <c r="X63" s="248">
        <v>1</v>
      </c>
      <c r="Y63" s="104">
        <v>2</v>
      </c>
      <c r="Z63" s="104" t="s">
        <v>104</v>
      </c>
      <c r="AA63" s="223">
        <v>4</v>
      </c>
      <c r="AB63" s="33" t="s">
        <v>255</v>
      </c>
      <c r="AC63" s="224">
        <v>43480</v>
      </c>
      <c r="AD63" s="225">
        <v>43826</v>
      </c>
      <c r="AE63" s="311"/>
      <c r="AF63" s="131" t="s">
        <v>247</v>
      </c>
      <c r="AG63" s="34" t="s">
        <v>11</v>
      </c>
      <c r="AH63" s="226">
        <v>50000000</v>
      </c>
      <c r="AI63" s="295">
        <v>155000000</v>
      </c>
      <c r="AJ63" s="296">
        <f t="shared" si="0"/>
        <v>310</v>
      </c>
      <c r="AK63" s="95" t="s">
        <v>360</v>
      </c>
      <c r="AL63" s="44">
        <v>61</v>
      </c>
      <c r="AM63" s="44"/>
      <c r="AN63" s="44"/>
      <c r="AO63" s="44"/>
      <c r="AP63" s="44"/>
      <c r="AQ63" s="1"/>
      <c r="AR63" s="1"/>
      <c r="AS63" s="1"/>
      <c r="AT63" s="1"/>
      <c r="AU63" s="1"/>
      <c r="AV63" s="1"/>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row>
    <row r="64" spans="1:106" ht="73" customHeight="1" x14ac:dyDescent="0.35">
      <c r="A64" s="353"/>
      <c r="B64" s="355"/>
      <c r="C64" s="355"/>
      <c r="D64" s="358"/>
      <c r="E64" s="360"/>
      <c r="F64" s="318"/>
      <c r="G64" s="338"/>
      <c r="H64" s="112"/>
      <c r="I64" s="318"/>
      <c r="J64" s="318"/>
      <c r="K64" s="318"/>
      <c r="L64" s="318"/>
      <c r="M64" s="318"/>
      <c r="N64" s="337"/>
      <c r="O64" s="338"/>
      <c r="P64" s="221">
        <f t="shared" si="1"/>
        <v>100</v>
      </c>
      <c r="Q64" s="221">
        <f t="shared" si="2"/>
        <v>0</v>
      </c>
      <c r="R64" s="164">
        <f t="shared" si="3"/>
        <v>0</v>
      </c>
      <c r="S64" s="164">
        <f t="shared" si="13"/>
        <v>0</v>
      </c>
      <c r="T64" s="151">
        <f t="shared" si="5"/>
        <v>100</v>
      </c>
      <c r="U64" s="104" t="s">
        <v>28</v>
      </c>
      <c r="V64" s="222">
        <v>0</v>
      </c>
      <c r="W64" s="223">
        <v>1</v>
      </c>
      <c r="X64" s="248">
        <v>0</v>
      </c>
      <c r="Y64" s="104"/>
      <c r="Z64" s="104" t="s">
        <v>138</v>
      </c>
      <c r="AA64" s="223">
        <v>1</v>
      </c>
      <c r="AB64" s="33" t="s">
        <v>255</v>
      </c>
      <c r="AC64" s="224">
        <v>43539</v>
      </c>
      <c r="AD64" s="225">
        <v>43826</v>
      </c>
      <c r="AE64" s="311"/>
      <c r="AF64" s="131" t="s">
        <v>248</v>
      </c>
      <c r="AG64" s="34" t="s">
        <v>11</v>
      </c>
      <c r="AH64" s="226">
        <f>191805422+6000</f>
        <v>191811422</v>
      </c>
      <c r="AI64" s="295">
        <v>60000000</v>
      </c>
      <c r="AJ64" s="296">
        <f t="shared" si="0"/>
        <v>31.28072320948645</v>
      </c>
      <c r="AK64" s="95" t="s">
        <v>347</v>
      </c>
      <c r="AL64" s="44">
        <v>62</v>
      </c>
      <c r="AM64" s="44"/>
      <c r="AN64" s="44"/>
      <c r="AO64" s="44"/>
      <c r="AP64" s="44"/>
      <c r="AQ64" s="1"/>
      <c r="AR64" s="1"/>
      <c r="AS64" s="1"/>
      <c r="AT64" s="1"/>
      <c r="AU64" s="1"/>
      <c r="AV64" s="1"/>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row>
    <row r="65" spans="1:106" ht="73" customHeight="1" x14ac:dyDescent="0.35">
      <c r="A65" s="353"/>
      <c r="B65" s="355"/>
      <c r="C65" s="355"/>
      <c r="D65" s="358"/>
      <c r="E65" s="360"/>
      <c r="F65" s="318"/>
      <c r="G65" s="338"/>
      <c r="H65" s="112"/>
      <c r="I65" s="318"/>
      <c r="J65" s="318"/>
      <c r="K65" s="318"/>
      <c r="L65" s="318"/>
      <c r="M65" s="318"/>
      <c r="N65" s="337"/>
      <c r="O65" s="338"/>
      <c r="P65" s="221">
        <f t="shared" si="1"/>
        <v>0</v>
      </c>
      <c r="Q65" s="221">
        <f t="shared" si="2"/>
        <v>0</v>
      </c>
      <c r="R65" s="164">
        <f t="shared" si="3"/>
        <v>0</v>
      </c>
      <c r="S65" s="164">
        <f>(Y65/AA65)*100</f>
        <v>0</v>
      </c>
      <c r="T65" s="151">
        <f t="shared" si="5"/>
        <v>0</v>
      </c>
      <c r="U65" s="227" t="s">
        <v>90</v>
      </c>
      <c r="V65" s="222">
        <v>0</v>
      </c>
      <c r="W65" s="223">
        <v>0</v>
      </c>
      <c r="X65" s="248">
        <v>0</v>
      </c>
      <c r="Y65" s="104"/>
      <c r="Z65" s="104" t="s">
        <v>139</v>
      </c>
      <c r="AA65" s="223">
        <v>0.5</v>
      </c>
      <c r="AB65" s="33" t="s">
        <v>255</v>
      </c>
      <c r="AC65" s="224">
        <v>43723</v>
      </c>
      <c r="AD65" s="225">
        <v>43765</v>
      </c>
      <c r="AE65" s="311"/>
      <c r="AF65" s="131" t="s">
        <v>249</v>
      </c>
      <c r="AG65" s="34" t="s">
        <v>11</v>
      </c>
      <c r="AH65" s="226">
        <v>30000000</v>
      </c>
      <c r="AI65" s="295">
        <v>0</v>
      </c>
      <c r="AJ65" s="296">
        <f t="shared" si="0"/>
        <v>0</v>
      </c>
      <c r="AK65" s="95" t="s">
        <v>301</v>
      </c>
      <c r="AL65" s="44">
        <v>63</v>
      </c>
      <c r="AM65" s="44"/>
      <c r="AN65" s="44"/>
      <c r="AO65" s="44"/>
      <c r="AP65" s="44"/>
      <c r="AQ65" s="1"/>
      <c r="AR65" s="1"/>
      <c r="AS65" s="1"/>
      <c r="AT65" s="1"/>
      <c r="AU65" s="1"/>
      <c r="AV65" s="1"/>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row>
    <row r="66" spans="1:106" ht="77.5" x14ac:dyDescent="0.35">
      <c r="A66" s="353"/>
      <c r="B66" s="355"/>
      <c r="C66" s="355"/>
      <c r="D66" s="358"/>
      <c r="E66" s="360"/>
      <c r="F66" s="318"/>
      <c r="G66" s="338"/>
      <c r="H66" s="112"/>
      <c r="I66" s="318"/>
      <c r="J66" s="318"/>
      <c r="K66" s="318"/>
      <c r="L66" s="318"/>
      <c r="M66" s="318"/>
      <c r="N66" s="337"/>
      <c r="O66" s="338"/>
      <c r="P66" s="221">
        <f t="shared" si="1"/>
        <v>0</v>
      </c>
      <c r="Q66" s="221">
        <f t="shared" si="2"/>
        <v>0</v>
      </c>
      <c r="R66" s="164">
        <f t="shared" si="3"/>
        <v>0</v>
      </c>
      <c r="S66" s="164">
        <f t="shared" si="13"/>
        <v>100</v>
      </c>
      <c r="T66" s="151">
        <f t="shared" si="5"/>
        <v>100</v>
      </c>
      <c r="U66" s="112" t="s">
        <v>163</v>
      </c>
      <c r="V66" s="222">
        <v>0</v>
      </c>
      <c r="W66" s="223">
        <v>0</v>
      </c>
      <c r="X66" s="248">
        <v>0</v>
      </c>
      <c r="Y66" s="104">
        <v>1</v>
      </c>
      <c r="Z66" s="104" t="s">
        <v>139</v>
      </c>
      <c r="AA66" s="223">
        <v>1</v>
      </c>
      <c r="AB66" s="33" t="s">
        <v>255</v>
      </c>
      <c r="AC66" s="224">
        <v>43631</v>
      </c>
      <c r="AD66" s="225">
        <v>43673</v>
      </c>
      <c r="AE66" s="311"/>
      <c r="AF66" s="131" t="s">
        <v>250</v>
      </c>
      <c r="AG66" s="34" t="s">
        <v>11</v>
      </c>
      <c r="AH66" s="226">
        <v>30000000</v>
      </c>
      <c r="AI66" s="295">
        <v>0</v>
      </c>
      <c r="AJ66" s="296">
        <f t="shared" si="0"/>
        <v>0</v>
      </c>
      <c r="AK66" s="95" t="s">
        <v>371</v>
      </c>
      <c r="AL66" s="44">
        <v>64</v>
      </c>
      <c r="AM66" s="44"/>
      <c r="AN66" s="44"/>
      <c r="AO66" s="44"/>
      <c r="AP66" s="44"/>
      <c r="AQ66" s="1"/>
      <c r="AR66" s="1"/>
      <c r="AS66" s="1"/>
      <c r="AT66" s="1"/>
      <c r="AU66" s="1"/>
      <c r="AV66" s="1"/>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row>
    <row r="67" spans="1:106" ht="124.5" customHeight="1" x14ac:dyDescent="0.35">
      <c r="A67" s="353"/>
      <c r="B67" s="355"/>
      <c r="C67" s="355"/>
      <c r="D67" s="358"/>
      <c r="E67" s="360"/>
      <c r="F67" s="43" t="s">
        <v>326</v>
      </c>
      <c r="G67" s="75" t="s">
        <v>179</v>
      </c>
      <c r="H67" s="75"/>
      <c r="I67" s="43" t="s">
        <v>289</v>
      </c>
      <c r="J67" s="43" t="s">
        <v>289</v>
      </c>
      <c r="K67" s="43" t="s">
        <v>289</v>
      </c>
      <c r="L67" s="43" t="s">
        <v>91</v>
      </c>
      <c r="M67" s="43" t="s">
        <v>91</v>
      </c>
      <c r="N67" s="76" t="s">
        <v>196</v>
      </c>
      <c r="O67" s="75" t="s">
        <v>178</v>
      </c>
      <c r="P67" s="228">
        <f t="shared" si="1"/>
        <v>100</v>
      </c>
      <c r="Q67" s="228">
        <f t="shared" si="2"/>
        <v>0</v>
      </c>
      <c r="R67" s="165">
        <f t="shared" si="3"/>
        <v>0</v>
      </c>
      <c r="S67" s="165">
        <f>(Y67/AA67)*100</f>
        <v>0</v>
      </c>
      <c r="T67" s="151">
        <f t="shared" si="5"/>
        <v>100</v>
      </c>
      <c r="U67" s="75" t="s">
        <v>92</v>
      </c>
      <c r="V67" s="229">
        <v>0</v>
      </c>
      <c r="W67" s="230">
        <v>1</v>
      </c>
      <c r="X67" s="137">
        <v>0</v>
      </c>
      <c r="Y67" s="43"/>
      <c r="Z67" s="43" t="s">
        <v>140</v>
      </c>
      <c r="AA67" s="231">
        <v>1</v>
      </c>
      <c r="AB67" s="36" t="s">
        <v>255</v>
      </c>
      <c r="AC67" s="232">
        <v>43480</v>
      </c>
      <c r="AD67" s="233">
        <v>43826</v>
      </c>
      <c r="AE67" s="311"/>
      <c r="AF67" s="35" t="s">
        <v>251</v>
      </c>
      <c r="AG67" s="38" t="s">
        <v>11</v>
      </c>
      <c r="AH67" s="297">
        <v>100000000</v>
      </c>
      <c r="AI67" s="298">
        <v>100000000</v>
      </c>
      <c r="AJ67" s="299">
        <f t="shared" ref="AJ67:AJ68" si="14">AI67/AH67*100</f>
        <v>100</v>
      </c>
      <c r="AK67" s="96" t="s">
        <v>311</v>
      </c>
      <c r="AL67" s="44">
        <v>65</v>
      </c>
      <c r="AM67" s="44"/>
      <c r="AN67" s="44"/>
      <c r="AO67" s="44"/>
      <c r="AP67" s="44"/>
      <c r="AQ67" s="1"/>
      <c r="AR67" s="1"/>
      <c r="AS67" s="1"/>
      <c r="AT67" s="1"/>
      <c r="AU67" s="1"/>
      <c r="AV67" s="1"/>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row>
    <row r="68" spans="1:106" ht="171" thickBot="1" x14ac:dyDescent="0.4">
      <c r="A68" s="354"/>
      <c r="B68" s="356"/>
      <c r="C68" s="356"/>
      <c r="D68" s="359"/>
      <c r="E68" s="361"/>
      <c r="F68" s="97" t="s">
        <v>325</v>
      </c>
      <c r="G68" s="98" t="s">
        <v>174</v>
      </c>
      <c r="H68" s="98"/>
      <c r="I68" s="98" t="s">
        <v>93</v>
      </c>
      <c r="J68" s="98" t="s">
        <v>93</v>
      </c>
      <c r="K68" s="98" t="s">
        <v>93</v>
      </c>
      <c r="L68" s="98" t="s">
        <v>93</v>
      </c>
      <c r="M68" s="98" t="s">
        <v>174</v>
      </c>
      <c r="N68" s="98">
        <v>0</v>
      </c>
      <c r="O68" s="98" t="s">
        <v>93</v>
      </c>
      <c r="P68" s="234">
        <f t="shared" ref="P68" si="15">((W68+V68)/AA68)*100</f>
        <v>50</v>
      </c>
      <c r="Q68" s="234">
        <f t="shared" ref="Q68" si="16">(V68/AA68)*100</f>
        <v>25</v>
      </c>
      <c r="R68" s="166">
        <f t="shared" si="3"/>
        <v>25</v>
      </c>
      <c r="S68" s="166">
        <f>(Y68/AA68)*100</f>
        <v>25</v>
      </c>
      <c r="T68" s="151">
        <v>100</v>
      </c>
      <c r="U68" s="98" t="s">
        <v>94</v>
      </c>
      <c r="V68" s="235">
        <v>0.25</v>
      </c>
      <c r="W68" s="236">
        <v>0.25</v>
      </c>
      <c r="X68" s="99">
        <v>0.25</v>
      </c>
      <c r="Y68" s="98">
        <v>0.25</v>
      </c>
      <c r="Z68" s="98" t="s">
        <v>141</v>
      </c>
      <c r="AA68" s="99">
        <v>1</v>
      </c>
      <c r="AB68" s="99" t="s">
        <v>253</v>
      </c>
      <c r="AC68" s="237">
        <v>43480</v>
      </c>
      <c r="AD68" s="238">
        <v>43826</v>
      </c>
      <c r="AE68" s="312"/>
      <c r="AF68" s="100" t="s">
        <v>252</v>
      </c>
      <c r="AG68" s="101" t="s">
        <v>11</v>
      </c>
      <c r="AH68" s="300">
        <v>10000000</v>
      </c>
      <c r="AI68" s="301">
        <v>6333333</v>
      </c>
      <c r="AJ68" s="99">
        <f t="shared" si="14"/>
        <v>63.333329999999997</v>
      </c>
      <c r="AK68" s="102" t="s">
        <v>370</v>
      </c>
      <c r="AL68" s="44">
        <v>66</v>
      </c>
      <c r="AM68" s="44"/>
      <c r="AN68" s="44"/>
      <c r="AO68" s="44"/>
      <c r="AP68" s="44"/>
      <c r="AQ68" s="1"/>
      <c r="AR68" s="1"/>
      <c r="AS68" s="1"/>
      <c r="AT68" s="1"/>
      <c r="AU68" s="1"/>
      <c r="AV68" s="1"/>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row>
    <row r="69" spans="1:106" s="132" customFormat="1" ht="15.75" customHeight="1" x14ac:dyDescent="0.35">
      <c r="A69" s="120"/>
      <c r="B69" s="365"/>
      <c r="C69" s="365"/>
      <c r="D69" s="120"/>
      <c r="E69" s="120"/>
      <c r="F69" s="77"/>
      <c r="G69" s="77"/>
      <c r="H69" s="77"/>
      <c r="I69" s="44"/>
      <c r="J69" s="44"/>
      <c r="K69" s="44"/>
      <c r="L69" s="44"/>
      <c r="M69" s="120"/>
      <c r="N69" s="78"/>
      <c r="O69" s="120"/>
      <c r="P69" s="167"/>
      <c r="Q69" s="167"/>
      <c r="R69" s="168"/>
      <c r="S69" s="120"/>
      <c r="T69" s="302"/>
      <c r="U69" s="120"/>
      <c r="V69" s="56"/>
      <c r="W69" s="59"/>
      <c r="Y69" s="44"/>
      <c r="Z69" s="44"/>
      <c r="AA69" s="254"/>
      <c r="AB69" s="1"/>
      <c r="AC69" s="1"/>
      <c r="AD69" s="1"/>
      <c r="AE69" s="1"/>
      <c r="AF69" s="1"/>
      <c r="AG69" s="1"/>
      <c r="AH69" s="45"/>
      <c r="AI69" s="1"/>
      <c r="AJ69" s="40"/>
      <c r="AK69" s="44"/>
      <c r="AL69" s="44"/>
      <c r="AM69" s="44"/>
      <c r="AN69" s="44"/>
      <c r="AO69" s="44"/>
      <c r="AP69" s="44"/>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row>
    <row r="70" spans="1:106" s="132" customFormat="1" ht="60" customHeight="1" x14ac:dyDescent="0.35">
      <c r="A70" s="120"/>
      <c r="B70" s="365"/>
      <c r="C70" s="365"/>
      <c r="D70" s="120"/>
      <c r="E70" s="120"/>
      <c r="F70" s="77"/>
      <c r="G70" s="77"/>
      <c r="H70" s="77"/>
      <c r="I70" s="44"/>
      <c r="J70" s="44"/>
      <c r="K70" s="44"/>
      <c r="L70" s="44"/>
      <c r="M70" s="120"/>
      <c r="N70" s="78"/>
      <c r="O70" s="120"/>
      <c r="P70" s="167"/>
      <c r="Q70" s="167"/>
      <c r="R70" s="168"/>
      <c r="S70" s="120"/>
      <c r="T70" s="302"/>
      <c r="U70" s="303"/>
      <c r="V70" s="56"/>
      <c r="W70" s="59"/>
      <c r="Y70" s="44"/>
      <c r="Z70" s="44"/>
      <c r="AA70" s="254"/>
      <c r="AB70" s="1"/>
      <c r="AC70" s="1"/>
      <c r="AD70" s="1"/>
      <c r="AE70" s="1"/>
      <c r="AF70" s="1"/>
      <c r="AG70" s="1"/>
      <c r="AH70" s="239" t="s">
        <v>300</v>
      </c>
      <c r="AI70" s="239" t="s">
        <v>375</v>
      </c>
      <c r="AJ70" s="239" t="s">
        <v>335</v>
      </c>
      <c r="AK70" s="44"/>
      <c r="AL70" s="44"/>
      <c r="AM70" s="44"/>
      <c r="AN70" s="44"/>
      <c r="AO70" s="44"/>
      <c r="AP70" s="44"/>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row>
    <row r="71" spans="1:106" s="132" customFormat="1" ht="88.5" customHeight="1" x14ac:dyDescent="0.35">
      <c r="A71" s="120"/>
      <c r="B71" s="365"/>
      <c r="C71" s="365"/>
      <c r="D71" s="120"/>
      <c r="E71" s="120"/>
      <c r="F71" s="77"/>
      <c r="G71" s="77"/>
      <c r="H71" s="77"/>
      <c r="I71" s="120"/>
      <c r="J71" s="120"/>
      <c r="K71" s="120"/>
      <c r="L71" s="120"/>
      <c r="M71" s="120"/>
      <c r="N71" s="78"/>
      <c r="O71" s="120"/>
      <c r="P71" s="167"/>
      <c r="Q71" s="167"/>
      <c r="R71" s="168"/>
      <c r="S71" s="120"/>
      <c r="T71" s="302"/>
      <c r="U71" s="303"/>
      <c r="V71" s="56"/>
      <c r="W71" s="59"/>
      <c r="Y71" s="44"/>
      <c r="Z71" s="44"/>
      <c r="AA71" s="254"/>
      <c r="AB71" s="1"/>
      <c r="AC71" s="1"/>
      <c r="AD71" s="342"/>
      <c r="AE71" s="342"/>
      <c r="AF71" s="37"/>
      <c r="AG71" s="1"/>
      <c r="AH71" s="240">
        <f>SUM(AH3:AH70)</f>
        <v>16521977567</v>
      </c>
      <c r="AI71" s="241">
        <f>SUM(AI3:AI70)</f>
        <v>15147663318</v>
      </c>
      <c r="AJ71" s="242">
        <f>AI71/AH71</f>
        <v>0.91681902221287526</v>
      </c>
      <c r="AK71" s="44"/>
      <c r="AL71" s="44"/>
      <c r="AM71" s="44"/>
      <c r="AN71" s="44"/>
      <c r="AO71" s="44"/>
      <c r="AP71" s="44"/>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row>
    <row r="72" spans="1:106" s="132" customFormat="1" ht="24" customHeight="1" x14ac:dyDescent="0.35">
      <c r="A72" s="120"/>
      <c r="B72" s="366" t="s">
        <v>29</v>
      </c>
      <c r="C72" s="366"/>
      <c r="D72" s="120"/>
      <c r="E72" s="120"/>
      <c r="F72" s="77"/>
      <c r="G72" s="77"/>
      <c r="H72" s="77"/>
      <c r="I72" s="77"/>
      <c r="J72" s="77"/>
      <c r="K72" s="77"/>
      <c r="L72" s="120"/>
      <c r="M72" s="120"/>
      <c r="N72" s="78"/>
      <c r="O72" s="120"/>
      <c r="P72" s="167"/>
      <c r="Q72" s="167"/>
      <c r="R72" s="168"/>
      <c r="S72" s="120"/>
      <c r="T72" s="302"/>
      <c r="U72" s="303"/>
      <c r="V72" s="56"/>
      <c r="W72" s="59"/>
      <c r="Y72" s="44"/>
      <c r="Z72" s="44"/>
      <c r="AA72" s="254"/>
      <c r="AB72" s="1"/>
      <c r="AC72" s="1"/>
      <c r="AD72" s="319" t="s">
        <v>309</v>
      </c>
      <c r="AE72" s="320"/>
      <c r="AF72" s="320"/>
      <c r="AG72" s="321"/>
      <c r="AH72" s="46">
        <v>2149178608.1999998</v>
      </c>
      <c r="AI72" s="1"/>
      <c r="AJ72" s="40"/>
      <c r="AK72" s="44"/>
      <c r="AL72" s="44"/>
      <c r="AM72" s="44"/>
      <c r="AN72" s="44"/>
      <c r="AO72" s="44"/>
      <c r="AP72" s="44"/>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row>
    <row r="73" spans="1:106" s="132" customFormat="1" ht="35.25" customHeight="1" x14ac:dyDescent="0.35">
      <c r="A73" s="120"/>
      <c r="B73" s="365" t="s">
        <v>30</v>
      </c>
      <c r="C73" s="365"/>
      <c r="D73" s="120"/>
      <c r="E73" s="120"/>
      <c r="F73" s="77"/>
      <c r="G73" s="77"/>
      <c r="H73" s="77"/>
      <c r="I73" s="77"/>
      <c r="J73" s="77"/>
      <c r="K73" s="77"/>
      <c r="L73" s="120"/>
      <c r="M73" s="120"/>
      <c r="N73" s="78"/>
      <c r="O73" s="120"/>
      <c r="P73" s="167"/>
      <c r="Q73" s="167"/>
      <c r="R73" s="168"/>
      <c r="S73" s="120"/>
      <c r="T73" s="302"/>
      <c r="U73" s="303"/>
      <c r="V73" s="56"/>
      <c r="W73" s="59"/>
      <c r="Y73" s="44"/>
      <c r="Z73" s="44"/>
      <c r="AA73" s="254"/>
      <c r="AB73" s="1"/>
      <c r="AC73" s="1"/>
      <c r="AD73" s="322" t="s">
        <v>307</v>
      </c>
      <c r="AE73" s="323"/>
      <c r="AF73" s="323"/>
      <c r="AG73" s="324"/>
      <c r="AH73" s="46">
        <v>2436413580.4400001</v>
      </c>
      <c r="AI73" s="1"/>
      <c r="AJ73" s="40"/>
      <c r="AK73" s="44"/>
      <c r="AL73" s="44"/>
      <c r="AM73" s="44"/>
      <c r="AN73" s="44"/>
      <c r="AO73" s="44"/>
      <c r="AP73" s="44"/>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row>
    <row r="74" spans="1:106" s="132" customFormat="1" ht="18.5" x14ac:dyDescent="0.35">
      <c r="A74" s="120"/>
      <c r="B74" s="365" t="s">
        <v>31</v>
      </c>
      <c r="C74" s="365"/>
      <c r="D74" s="120"/>
      <c r="E74" s="120"/>
      <c r="F74" s="77"/>
      <c r="G74" s="77"/>
      <c r="H74" s="77"/>
      <c r="I74" s="77"/>
      <c r="J74" s="77"/>
      <c r="K74" s="77"/>
      <c r="L74" s="120"/>
      <c r="M74" s="120"/>
      <c r="N74" s="78"/>
      <c r="O74" s="120"/>
      <c r="P74" s="167"/>
      <c r="Q74" s="167"/>
      <c r="R74" s="168"/>
      <c r="S74" s="120"/>
      <c r="T74" s="302"/>
      <c r="U74" s="303"/>
      <c r="V74" s="56"/>
      <c r="W74" s="59"/>
      <c r="Y74" s="44"/>
      <c r="Z74" s="44"/>
      <c r="AA74" s="254"/>
      <c r="AB74" s="1"/>
      <c r="AC74" s="1"/>
      <c r="AD74" s="1"/>
      <c r="AE74" s="1"/>
      <c r="AF74" s="1"/>
      <c r="AG74" s="1"/>
      <c r="AH74" s="1"/>
      <c r="AI74" s="307"/>
      <c r="AJ74" s="40"/>
      <c r="AK74" s="44"/>
      <c r="AL74" s="44"/>
      <c r="AM74" s="44"/>
      <c r="AN74" s="44"/>
      <c r="AO74" s="44"/>
      <c r="AP74" s="44"/>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row>
    <row r="75" spans="1:106" s="132" customFormat="1" ht="18.5" x14ac:dyDescent="0.35">
      <c r="A75" s="120"/>
      <c r="B75" s="120"/>
      <c r="C75" s="120"/>
      <c r="D75" s="120"/>
      <c r="E75" s="120"/>
      <c r="F75" s="77"/>
      <c r="G75" s="77"/>
      <c r="H75" s="77"/>
      <c r="I75" s="77"/>
      <c r="J75" s="77"/>
      <c r="K75" s="77"/>
      <c r="L75" s="120"/>
      <c r="M75" s="120"/>
      <c r="N75" s="78"/>
      <c r="O75" s="120"/>
      <c r="P75" s="167"/>
      <c r="Q75" s="167"/>
      <c r="R75" s="168"/>
      <c r="S75" s="120"/>
      <c r="T75" s="302"/>
      <c r="U75" s="303"/>
      <c r="V75" s="56"/>
      <c r="W75" s="59"/>
      <c r="Y75" s="44"/>
      <c r="Z75" s="44"/>
      <c r="AA75" s="254"/>
      <c r="AB75" s="1"/>
      <c r="AC75" s="1"/>
      <c r="AD75" s="1"/>
      <c r="AE75" s="1"/>
      <c r="AF75" s="1"/>
      <c r="AG75" s="1"/>
      <c r="AH75" s="1"/>
      <c r="AI75" s="1"/>
      <c r="AJ75" s="40"/>
      <c r="AK75" s="44"/>
      <c r="AL75" s="44"/>
      <c r="AM75" s="44"/>
      <c r="AN75" s="44"/>
      <c r="AO75" s="44"/>
      <c r="AP75" s="44"/>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row>
    <row r="76" spans="1:106" s="132" customFormat="1" ht="18.5" x14ac:dyDescent="0.35">
      <c r="A76" s="120"/>
      <c r="B76" s="120"/>
      <c r="C76" s="120"/>
      <c r="D76" s="120"/>
      <c r="E76" s="120"/>
      <c r="F76" s="77"/>
      <c r="G76" s="77"/>
      <c r="H76" s="77"/>
      <c r="I76" s="77"/>
      <c r="J76" s="77"/>
      <c r="K76" s="77"/>
      <c r="L76" s="120"/>
      <c r="M76" s="120"/>
      <c r="N76" s="78"/>
      <c r="O76" s="120"/>
      <c r="P76" s="167"/>
      <c r="Q76" s="167"/>
      <c r="R76" s="168"/>
      <c r="S76" s="120"/>
      <c r="T76" s="302"/>
      <c r="U76" s="303"/>
      <c r="V76" s="56"/>
      <c r="W76" s="59"/>
      <c r="Y76" s="44"/>
      <c r="Z76" s="44"/>
      <c r="AA76" s="254"/>
      <c r="AB76" s="1"/>
      <c r="AC76" s="1"/>
      <c r="AD76" s="308" t="s">
        <v>308</v>
      </c>
      <c r="AE76" s="309"/>
      <c r="AF76" s="309"/>
      <c r="AG76" s="310"/>
      <c r="AH76" s="240">
        <f>SUM(AH71:AH75)</f>
        <v>21107569755.639999</v>
      </c>
      <c r="AI76" s="1"/>
      <c r="AJ76" s="40"/>
      <c r="AK76" s="44"/>
      <c r="AL76" s="44"/>
      <c r="AM76" s="44"/>
      <c r="AN76" s="44"/>
      <c r="AO76" s="44"/>
      <c r="AP76" s="44"/>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row>
    <row r="77" spans="1:106" s="132" customFormat="1" ht="18.5" x14ac:dyDescent="0.35">
      <c r="A77" s="120"/>
      <c r="B77" s="120"/>
      <c r="C77" s="120"/>
      <c r="D77" s="120"/>
      <c r="E77" s="120"/>
      <c r="F77" s="77"/>
      <c r="G77" s="77"/>
      <c r="H77" s="77"/>
      <c r="I77" s="77"/>
      <c r="J77" s="77"/>
      <c r="K77" s="77"/>
      <c r="L77" s="120"/>
      <c r="M77" s="120"/>
      <c r="N77" s="78"/>
      <c r="O77" s="120"/>
      <c r="P77" s="167"/>
      <c r="Q77" s="167"/>
      <c r="R77" s="168"/>
      <c r="S77" s="120"/>
      <c r="T77" s="302"/>
      <c r="U77" s="303"/>
      <c r="V77" s="56"/>
      <c r="W77" s="59"/>
      <c r="Y77" s="44"/>
      <c r="Z77" s="44"/>
      <c r="AA77" s="254"/>
      <c r="AB77" s="1"/>
      <c r="AC77" s="1"/>
      <c r="AD77" s="1"/>
      <c r="AE77" s="1"/>
      <c r="AF77" s="1"/>
      <c r="AG77" s="1"/>
      <c r="AH77" s="1"/>
      <c r="AI77" s="1"/>
      <c r="AJ77" s="40"/>
      <c r="AK77" s="44"/>
      <c r="AL77" s="44"/>
      <c r="AM77" s="44"/>
      <c r="AN77" s="44"/>
      <c r="AO77" s="44"/>
      <c r="AP77" s="44"/>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row>
    <row r="78" spans="1:106" s="132" customFormat="1" ht="18.5" x14ac:dyDescent="0.35">
      <c r="A78" s="120"/>
      <c r="B78" s="365"/>
      <c r="C78" s="365"/>
      <c r="D78" s="120"/>
      <c r="E78" s="120"/>
      <c r="F78" s="77"/>
      <c r="G78" s="77"/>
      <c r="H78" s="77"/>
      <c r="I78" s="77"/>
      <c r="J78" s="77"/>
      <c r="K78" s="77"/>
      <c r="L78" s="120"/>
      <c r="M78" s="120"/>
      <c r="N78" s="78"/>
      <c r="O78" s="120"/>
      <c r="P78" s="167"/>
      <c r="Q78" s="167"/>
      <c r="R78" s="168"/>
      <c r="S78" s="120"/>
      <c r="T78" s="302"/>
      <c r="U78" s="303"/>
      <c r="V78" s="56"/>
      <c r="W78" s="59"/>
      <c r="Y78" s="44"/>
      <c r="Z78" s="44"/>
      <c r="AA78" s="254"/>
      <c r="AB78" s="1"/>
      <c r="AC78" s="1"/>
      <c r="AD78" s="1"/>
      <c r="AE78" s="1"/>
      <c r="AF78" s="1"/>
      <c r="AG78" s="1"/>
      <c r="AH78" s="45"/>
      <c r="AI78" s="45"/>
      <c r="AJ78" s="40"/>
      <c r="AK78" s="44"/>
      <c r="AL78" s="44"/>
      <c r="AM78" s="44"/>
      <c r="AN78" s="44"/>
      <c r="AO78" s="44"/>
      <c r="AP78" s="44"/>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row>
    <row r="79" spans="1:106" s="132" customFormat="1" ht="18.5" x14ac:dyDescent="0.35">
      <c r="A79" s="120"/>
      <c r="B79" s="366" t="s">
        <v>32</v>
      </c>
      <c r="C79" s="366"/>
      <c r="D79" s="120"/>
      <c r="E79" s="120"/>
      <c r="F79" s="77"/>
      <c r="G79" s="77"/>
      <c r="H79" s="77"/>
      <c r="I79" s="77"/>
      <c r="J79" s="77"/>
      <c r="K79" s="77"/>
      <c r="L79" s="120"/>
      <c r="M79" s="120"/>
      <c r="N79" s="78"/>
      <c r="O79" s="120"/>
      <c r="P79" s="167"/>
      <c r="Q79" s="167"/>
      <c r="R79" s="168"/>
      <c r="S79" s="120"/>
      <c r="T79" s="302"/>
      <c r="U79" s="303"/>
      <c r="V79" s="56"/>
      <c r="W79" s="59"/>
      <c r="Y79" s="44"/>
      <c r="Z79" s="44"/>
      <c r="AA79" s="254"/>
      <c r="AB79" s="1"/>
      <c r="AC79" s="1"/>
      <c r="AD79" s="1"/>
      <c r="AE79" s="1"/>
      <c r="AF79" s="1"/>
      <c r="AG79" s="1"/>
      <c r="AH79" s="1"/>
      <c r="AI79" s="305"/>
      <c r="AJ79" s="40"/>
      <c r="AK79" s="44"/>
      <c r="AL79" s="44"/>
      <c r="AM79" s="44"/>
      <c r="AN79" s="44"/>
      <c r="AO79" s="44"/>
      <c r="AP79" s="44"/>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row>
    <row r="80" spans="1:106" s="132" customFormat="1" ht="18.5" x14ac:dyDescent="0.35">
      <c r="A80" s="120"/>
      <c r="B80" s="365" t="s">
        <v>33</v>
      </c>
      <c r="C80" s="365"/>
      <c r="D80" s="120"/>
      <c r="E80" s="120"/>
      <c r="F80" s="77"/>
      <c r="G80" s="77"/>
      <c r="H80" s="77"/>
      <c r="I80" s="77"/>
      <c r="J80" s="77"/>
      <c r="K80" s="77"/>
      <c r="L80" s="120"/>
      <c r="M80" s="120"/>
      <c r="N80" s="78"/>
      <c r="O80" s="120"/>
      <c r="P80" s="167"/>
      <c r="Q80" s="167"/>
      <c r="R80" s="168"/>
      <c r="S80" s="120"/>
      <c r="T80" s="302"/>
      <c r="U80" s="303"/>
      <c r="V80" s="56"/>
      <c r="W80" s="59"/>
      <c r="Y80" s="44"/>
      <c r="Z80" s="44"/>
      <c r="AA80" s="254"/>
      <c r="AB80" s="1"/>
      <c r="AC80" s="1"/>
      <c r="AD80" s="1"/>
      <c r="AE80" s="1"/>
      <c r="AF80" s="1"/>
      <c r="AG80" s="1"/>
      <c r="AH80" s="1"/>
      <c r="AI80" s="1"/>
      <c r="AJ80" s="40"/>
      <c r="AK80" s="44"/>
      <c r="AL80" s="44"/>
      <c r="AM80" s="44"/>
      <c r="AN80" s="44"/>
      <c r="AO80" s="44"/>
      <c r="AP80" s="44"/>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row>
    <row r="81" spans="1:106" s="132" customFormat="1" ht="18.5" x14ac:dyDescent="0.35">
      <c r="A81" s="120"/>
      <c r="B81" s="365" t="s">
        <v>34</v>
      </c>
      <c r="C81" s="365"/>
      <c r="D81" s="120"/>
      <c r="E81" s="120"/>
      <c r="F81" s="77"/>
      <c r="G81" s="77"/>
      <c r="H81" s="77"/>
      <c r="I81" s="77"/>
      <c r="J81" s="77"/>
      <c r="K81" s="77"/>
      <c r="L81" s="120"/>
      <c r="M81" s="120"/>
      <c r="N81" s="78"/>
      <c r="O81" s="120"/>
      <c r="P81" s="167"/>
      <c r="Q81" s="167"/>
      <c r="R81" s="168"/>
      <c r="S81" s="120"/>
      <c r="T81" s="302"/>
      <c r="U81" s="303"/>
      <c r="V81" s="56"/>
      <c r="W81" s="59"/>
      <c r="Y81" s="44"/>
      <c r="Z81" s="44"/>
      <c r="AA81" s="254"/>
      <c r="AB81" s="1"/>
      <c r="AC81" s="1"/>
      <c r="AD81" s="1"/>
      <c r="AE81" s="1"/>
      <c r="AF81" s="1"/>
      <c r="AG81" s="1"/>
      <c r="AH81" s="1"/>
      <c r="AI81" s="1"/>
      <c r="AJ81" s="40"/>
      <c r="AK81" s="44"/>
      <c r="AL81" s="44"/>
      <c r="AM81" s="44"/>
      <c r="AN81" s="44"/>
      <c r="AO81" s="44"/>
      <c r="AP81" s="44"/>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row>
    <row r="82" spans="1:106" s="132" customFormat="1" x14ac:dyDescent="0.35">
      <c r="A82" s="120"/>
      <c r="B82" s="120"/>
      <c r="C82" s="120"/>
      <c r="D82" s="120"/>
      <c r="E82" s="120"/>
      <c r="F82" s="77"/>
      <c r="G82" s="77"/>
      <c r="H82" s="77"/>
      <c r="I82" s="77"/>
      <c r="J82" s="77"/>
      <c r="K82" s="77"/>
      <c r="L82" s="120"/>
      <c r="M82" s="120"/>
      <c r="N82" s="78"/>
      <c r="O82" s="120"/>
      <c r="P82" s="167"/>
      <c r="Q82" s="167"/>
      <c r="R82" s="168"/>
      <c r="S82" s="120"/>
      <c r="T82" s="302"/>
      <c r="U82" s="304"/>
      <c r="V82" s="56"/>
      <c r="W82" s="59"/>
      <c r="Y82" s="44"/>
      <c r="Z82" s="44"/>
      <c r="AA82" s="254"/>
      <c r="AB82" s="1"/>
      <c r="AC82" s="1"/>
      <c r="AD82" s="1"/>
      <c r="AE82" s="1"/>
      <c r="AF82" s="1"/>
      <c r="AG82" s="1"/>
      <c r="AH82" s="1"/>
      <c r="AI82" s="1"/>
      <c r="AJ82" s="40"/>
      <c r="AK82" s="44"/>
      <c r="AL82" s="44"/>
      <c r="AM82" s="44"/>
      <c r="AN82" s="44"/>
      <c r="AO82" s="44"/>
      <c r="AP82" s="44"/>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row>
    <row r="83" spans="1:106" s="132" customFormat="1" x14ac:dyDescent="0.35">
      <c r="A83" s="120"/>
      <c r="B83" s="121" t="s">
        <v>327</v>
      </c>
      <c r="C83" s="120"/>
      <c r="D83" s="120"/>
      <c r="E83" s="120"/>
      <c r="F83" s="77"/>
      <c r="G83" s="77"/>
      <c r="H83" s="77"/>
      <c r="I83" s="77"/>
      <c r="J83" s="77"/>
      <c r="K83" s="77"/>
      <c r="L83" s="120"/>
      <c r="M83" s="120"/>
      <c r="N83" s="78"/>
      <c r="O83" s="120"/>
      <c r="P83" s="167"/>
      <c r="Q83" s="167"/>
      <c r="R83" s="168"/>
      <c r="S83" s="120"/>
      <c r="T83" s="302"/>
      <c r="U83" s="120"/>
      <c r="V83" s="56"/>
      <c r="W83" s="59"/>
      <c r="Y83" s="44"/>
      <c r="Z83" s="44"/>
      <c r="AA83" s="254"/>
      <c r="AB83" s="1"/>
      <c r="AC83" s="1"/>
      <c r="AD83" s="1"/>
      <c r="AE83" s="1"/>
      <c r="AF83" s="1"/>
      <c r="AG83" s="1"/>
      <c r="AH83" s="1"/>
      <c r="AI83" s="1"/>
      <c r="AJ83" s="40"/>
      <c r="AK83" s="44"/>
      <c r="AL83" s="44"/>
      <c r="AM83" s="44"/>
      <c r="AN83" s="44"/>
      <c r="AO83" s="44"/>
      <c r="AP83" s="44"/>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row>
    <row r="84" spans="1:106" s="132" customFormat="1" x14ac:dyDescent="0.35">
      <c r="A84" s="120"/>
      <c r="B84" s="120"/>
      <c r="C84" s="120"/>
      <c r="D84" s="120"/>
      <c r="E84" s="120"/>
      <c r="F84" s="77"/>
      <c r="G84" s="77"/>
      <c r="H84" s="77"/>
      <c r="I84" s="77"/>
      <c r="J84" s="77"/>
      <c r="K84" s="77"/>
      <c r="L84" s="120"/>
      <c r="M84" s="120"/>
      <c r="N84" s="78"/>
      <c r="O84" s="120"/>
      <c r="P84" s="167"/>
      <c r="Q84" s="167"/>
      <c r="R84" s="168"/>
      <c r="S84" s="120"/>
      <c r="T84" s="302"/>
      <c r="U84" s="120"/>
      <c r="V84" s="56"/>
      <c r="W84" s="59"/>
      <c r="Y84" s="44"/>
      <c r="Z84" s="44"/>
      <c r="AA84" s="254"/>
      <c r="AB84" s="1"/>
      <c r="AC84" s="1"/>
      <c r="AD84" s="1"/>
      <c r="AE84" s="1"/>
      <c r="AF84" s="1"/>
      <c r="AG84" s="1"/>
      <c r="AH84" s="1"/>
      <c r="AI84" s="1"/>
      <c r="AJ84" s="40"/>
      <c r="AK84" s="44"/>
      <c r="AL84" s="44"/>
      <c r="AM84" s="44"/>
      <c r="AN84" s="44"/>
      <c r="AO84" s="44"/>
      <c r="AP84" s="44"/>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row>
    <row r="85" spans="1:106" s="132" customFormat="1" ht="21" x14ac:dyDescent="0.35">
      <c r="A85" s="120"/>
      <c r="B85" s="120"/>
      <c r="C85" s="120"/>
      <c r="D85" s="120"/>
      <c r="E85" s="120"/>
      <c r="F85" s="77"/>
      <c r="G85" s="77"/>
      <c r="H85" s="77"/>
      <c r="I85" s="77"/>
      <c r="J85" s="77"/>
      <c r="K85" s="77"/>
      <c r="L85" s="120"/>
      <c r="M85" s="120"/>
      <c r="N85" s="78"/>
      <c r="O85" s="120"/>
      <c r="P85" s="167"/>
      <c r="Q85" s="167"/>
      <c r="R85" s="168"/>
      <c r="S85" s="120"/>
      <c r="T85" s="302"/>
      <c r="U85" s="306"/>
      <c r="V85" s="56"/>
      <c r="W85" s="59"/>
      <c r="Y85" s="44"/>
      <c r="Z85" s="44"/>
      <c r="AA85" s="254"/>
      <c r="AB85" s="1"/>
      <c r="AC85" s="1"/>
      <c r="AD85" s="1"/>
      <c r="AE85" s="1"/>
      <c r="AF85" s="1"/>
      <c r="AG85" s="1"/>
      <c r="AH85" s="1"/>
      <c r="AI85" s="1"/>
      <c r="AJ85" s="40"/>
      <c r="AK85" s="44"/>
      <c r="AL85" s="44"/>
      <c r="AM85" s="44"/>
      <c r="AN85" s="44"/>
      <c r="AO85" s="44"/>
      <c r="AP85" s="44"/>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row>
    <row r="86" spans="1:106" s="132" customFormat="1" x14ac:dyDescent="0.35">
      <c r="A86" s="120"/>
      <c r="B86" s="120"/>
      <c r="C86" s="120"/>
      <c r="D86" s="120"/>
      <c r="E86" s="120"/>
      <c r="F86" s="77"/>
      <c r="G86" s="77"/>
      <c r="H86" s="77"/>
      <c r="I86" s="77"/>
      <c r="J86" s="77"/>
      <c r="K86" s="77"/>
      <c r="L86" s="120"/>
      <c r="M86" s="120"/>
      <c r="N86" s="78"/>
      <c r="O86" s="120"/>
      <c r="P86" s="167"/>
      <c r="Q86" s="167"/>
      <c r="R86" s="168"/>
      <c r="S86" s="120"/>
      <c r="T86" s="302"/>
      <c r="U86" s="120"/>
      <c r="V86" s="56"/>
      <c r="W86" s="59"/>
      <c r="Y86" s="44"/>
      <c r="Z86" s="44"/>
      <c r="AA86" s="254"/>
      <c r="AB86" s="1"/>
      <c r="AC86" s="1"/>
      <c r="AD86" s="1"/>
      <c r="AE86" s="1"/>
      <c r="AF86" s="1"/>
      <c r="AG86" s="1"/>
      <c r="AH86" s="1"/>
      <c r="AI86" s="1"/>
      <c r="AJ86" s="40"/>
      <c r="AK86" s="44"/>
      <c r="AL86" s="44"/>
      <c r="AM86" s="44"/>
      <c r="AN86" s="44"/>
      <c r="AO86" s="44"/>
      <c r="AP86" s="44"/>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row>
    <row r="87" spans="1:106" s="132" customFormat="1" x14ac:dyDescent="0.35">
      <c r="A87" s="120"/>
      <c r="B87" s="120"/>
      <c r="C87" s="120"/>
      <c r="D87" s="120"/>
      <c r="E87" s="120"/>
      <c r="F87" s="77"/>
      <c r="G87" s="77"/>
      <c r="H87" s="77"/>
      <c r="I87" s="77"/>
      <c r="J87" s="77"/>
      <c r="K87" s="77"/>
      <c r="L87" s="120"/>
      <c r="M87" s="120"/>
      <c r="N87" s="78"/>
      <c r="O87" s="120"/>
      <c r="P87" s="167"/>
      <c r="Q87" s="167"/>
      <c r="R87" s="168"/>
      <c r="S87" s="120"/>
      <c r="T87" s="302"/>
      <c r="U87" s="120"/>
      <c r="V87" s="56"/>
      <c r="W87" s="59"/>
      <c r="Y87" s="44"/>
      <c r="Z87" s="44"/>
      <c r="AA87" s="254"/>
      <c r="AB87" s="1"/>
      <c r="AC87" s="1"/>
      <c r="AD87" s="1"/>
      <c r="AE87" s="1"/>
      <c r="AF87" s="1"/>
      <c r="AG87" s="1"/>
      <c r="AH87" s="1"/>
      <c r="AI87" s="1"/>
      <c r="AJ87" s="40"/>
      <c r="AK87" s="44"/>
      <c r="AL87" s="44"/>
      <c r="AM87" s="44"/>
      <c r="AN87" s="44"/>
      <c r="AO87" s="44"/>
      <c r="AP87" s="44"/>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row>
    <row r="88" spans="1:106" s="132" customFormat="1" x14ac:dyDescent="0.35">
      <c r="A88" s="120"/>
      <c r="B88" s="120"/>
      <c r="C88" s="120"/>
      <c r="D88" s="120"/>
      <c r="E88" s="120"/>
      <c r="F88" s="77"/>
      <c r="G88" s="77"/>
      <c r="H88" s="77"/>
      <c r="I88" s="77"/>
      <c r="J88" s="77"/>
      <c r="K88" s="77"/>
      <c r="L88" s="120"/>
      <c r="M88" s="120"/>
      <c r="N88" s="78"/>
      <c r="O88" s="120"/>
      <c r="P88" s="167"/>
      <c r="Q88" s="167"/>
      <c r="R88" s="168"/>
      <c r="S88" s="120"/>
      <c r="T88" s="302"/>
      <c r="U88" s="120"/>
      <c r="V88" s="56"/>
      <c r="W88" s="59"/>
      <c r="Y88" s="44"/>
      <c r="Z88" s="44"/>
      <c r="AA88" s="254"/>
      <c r="AB88" s="1"/>
      <c r="AC88" s="1"/>
      <c r="AD88" s="1"/>
      <c r="AE88" s="1"/>
      <c r="AF88" s="1"/>
      <c r="AG88" s="1"/>
      <c r="AH88" s="1"/>
      <c r="AI88" s="1"/>
      <c r="AJ88" s="40"/>
      <c r="AK88" s="44"/>
      <c r="AL88" s="44"/>
      <c r="AM88" s="44"/>
      <c r="AN88" s="44"/>
      <c r="AO88" s="44"/>
      <c r="AP88" s="44"/>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row>
    <row r="89" spans="1:106" s="132" customFormat="1" x14ac:dyDescent="0.35">
      <c r="A89" s="120"/>
      <c r="B89" s="120"/>
      <c r="C89" s="120"/>
      <c r="D89" s="120"/>
      <c r="E89" s="120"/>
      <c r="F89" s="77"/>
      <c r="G89" s="77"/>
      <c r="H89" s="77"/>
      <c r="I89" s="77"/>
      <c r="J89" s="77"/>
      <c r="K89" s="77"/>
      <c r="L89" s="120"/>
      <c r="M89" s="120"/>
      <c r="N89" s="78"/>
      <c r="O89" s="120"/>
      <c r="P89" s="167"/>
      <c r="Q89" s="167"/>
      <c r="R89" s="168"/>
      <c r="S89" s="120"/>
      <c r="T89" s="302"/>
      <c r="U89" s="120"/>
      <c r="V89" s="56"/>
      <c r="W89" s="59"/>
      <c r="Y89" s="44"/>
      <c r="Z89" s="44"/>
      <c r="AA89" s="254"/>
      <c r="AB89" s="1"/>
      <c r="AC89" s="1"/>
      <c r="AD89" s="1"/>
      <c r="AE89" s="1"/>
      <c r="AF89" s="1"/>
      <c r="AG89" s="1"/>
      <c r="AH89" s="1"/>
      <c r="AI89" s="1"/>
      <c r="AJ89" s="40"/>
      <c r="AK89" s="44"/>
      <c r="AL89" s="44"/>
      <c r="AM89" s="44"/>
      <c r="AN89" s="44"/>
      <c r="AO89" s="44"/>
      <c r="AP89" s="44"/>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row>
    <row r="90" spans="1:106" s="132" customFormat="1" x14ac:dyDescent="0.35">
      <c r="A90" s="120"/>
      <c r="B90" s="120"/>
      <c r="C90" s="120"/>
      <c r="D90" s="120"/>
      <c r="E90" s="120"/>
      <c r="F90" s="77"/>
      <c r="G90" s="77"/>
      <c r="H90" s="77"/>
      <c r="I90" s="77"/>
      <c r="J90" s="77"/>
      <c r="K90" s="77"/>
      <c r="L90" s="120"/>
      <c r="M90" s="120"/>
      <c r="N90" s="78"/>
      <c r="O90" s="120"/>
      <c r="P90" s="167"/>
      <c r="Q90" s="167"/>
      <c r="R90" s="168"/>
      <c r="S90" s="120"/>
      <c r="T90" s="302"/>
      <c r="U90" s="120"/>
      <c r="V90" s="56"/>
      <c r="W90" s="59"/>
      <c r="Y90" s="44"/>
      <c r="Z90" s="44"/>
      <c r="AA90" s="254"/>
      <c r="AB90" s="1"/>
      <c r="AC90" s="1"/>
      <c r="AD90" s="1"/>
      <c r="AE90" s="1"/>
      <c r="AF90" s="1"/>
      <c r="AG90" s="1"/>
      <c r="AH90" s="1"/>
      <c r="AI90" s="1"/>
      <c r="AJ90" s="40"/>
      <c r="AK90" s="44"/>
      <c r="AL90" s="44"/>
      <c r="AM90" s="44"/>
      <c r="AN90" s="44"/>
      <c r="AO90" s="44"/>
      <c r="AP90" s="44"/>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row>
    <row r="91" spans="1:106" s="132" customFormat="1" x14ac:dyDescent="0.35">
      <c r="A91" s="120"/>
      <c r="B91" s="120"/>
      <c r="C91" s="120"/>
      <c r="D91" s="120"/>
      <c r="E91" s="120"/>
      <c r="F91" s="77"/>
      <c r="G91" s="77"/>
      <c r="H91" s="77"/>
      <c r="I91" s="77"/>
      <c r="J91" s="77"/>
      <c r="K91" s="77"/>
      <c r="L91" s="120"/>
      <c r="M91" s="120"/>
      <c r="N91" s="78"/>
      <c r="O91" s="120"/>
      <c r="P91" s="167"/>
      <c r="Q91" s="167"/>
      <c r="R91" s="168"/>
      <c r="S91" s="120"/>
      <c r="T91" s="302"/>
      <c r="U91" s="120"/>
      <c r="V91" s="56"/>
      <c r="W91" s="59"/>
      <c r="Y91" s="44"/>
      <c r="Z91" s="44"/>
      <c r="AA91" s="254"/>
      <c r="AB91" s="1"/>
      <c r="AC91" s="1"/>
      <c r="AD91" s="1"/>
      <c r="AE91" s="1"/>
      <c r="AF91" s="1"/>
      <c r="AG91" s="1"/>
      <c r="AH91" s="1"/>
      <c r="AI91" s="1"/>
      <c r="AJ91" s="40"/>
      <c r="AK91" s="44"/>
      <c r="AL91" s="44"/>
      <c r="AM91" s="44"/>
      <c r="AN91" s="44"/>
      <c r="AO91" s="44"/>
      <c r="AP91" s="44"/>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row>
    <row r="92" spans="1:106" s="132" customFormat="1" x14ac:dyDescent="0.35">
      <c r="A92" s="120"/>
      <c r="B92" s="120"/>
      <c r="C92" s="120"/>
      <c r="D92" s="120"/>
      <c r="E92" s="120"/>
      <c r="F92" s="77"/>
      <c r="G92" s="77"/>
      <c r="H92" s="77"/>
      <c r="I92" s="77"/>
      <c r="J92" s="77"/>
      <c r="K92" s="77"/>
      <c r="L92" s="120"/>
      <c r="M92" s="120"/>
      <c r="N92" s="78"/>
      <c r="O92" s="120"/>
      <c r="P92" s="167"/>
      <c r="Q92" s="167"/>
      <c r="R92" s="168"/>
      <c r="S92" s="120"/>
      <c r="T92" s="302"/>
      <c r="U92" s="120"/>
      <c r="V92" s="56"/>
      <c r="W92" s="59"/>
      <c r="Y92" s="44"/>
      <c r="Z92" s="44"/>
      <c r="AA92" s="254"/>
      <c r="AB92" s="1"/>
      <c r="AC92" s="1"/>
      <c r="AD92" s="1"/>
      <c r="AE92" s="1"/>
      <c r="AF92" s="1"/>
      <c r="AG92" s="1"/>
      <c r="AH92" s="1"/>
      <c r="AI92" s="1"/>
      <c r="AJ92" s="40"/>
      <c r="AK92" s="44"/>
      <c r="AL92" s="44"/>
      <c r="AM92" s="44"/>
      <c r="AN92" s="44"/>
      <c r="AO92" s="44"/>
      <c r="AP92" s="44"/>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row>
    <row r="93" spans="1:106" s="132" customFormat="1" x14ac:dyDescent="0.35">
      <c r="A93" s="120"/>
      <c r="B93" s="120"/>
      <c r="C93" s="120"/>
      <c r="D93" s="120"/>
      <c r="E93" s="120"/>
      <c r="F93" s="77"/>
      <c r="G93" s="77"/>
      <c r="H93" s="77"/>
      <c r="I93" s="77"/>
      <c r="J93" s="77"/>
      <c r="K93" s="77"/>
      <c r="L93" s="120"/>
      <c r="M93" s="120"/>
      <c r="N93" s="78"/>
      <c r="O93" s="120"/>
      <c r="P93" s="167"/>
      <c r="Q93" s="167"/>
      <c r="R93" s="168"/>
      <c r="S93" s="120"/>
      <c r="T93" s="302"/>
      <c r="U93" s="120"/>
      <c r="V93" s="56"/>
      <c r="W93" s="59"/>
      <c r="Y93" s="44"/>
      <c r="Z93" s="44"/>
      <c r="AA93" s="254"/>
      <c r="AB93" s="1"/>
      <c r="AC93" s="1"/>
      <c r="AD93" s="1"/>
      <c r="AE93" s="1"/>
      <c r="AF93" s="1"/>
      <c r="AG93" s="1"/>
      <c r="AH93" s="1"/>
      <c r="AI93" s="1"/>
      <c r="AJ93" s="40"/>
      <c r="AK93" s="44"/>
      <c r="AL93" s="44"/>
      <c r="AM93" s="44"/>
      <c r="AN93" s="44"/>
      <c r="AO93" s="44"/>
      <c r="AP93" s="44"/>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row>
    <row r="94" spans="1:106" s="132" customFormat="1" x14ac:dyDescent="0.35">
      <c r="A94" s="120"/>
      <c r="B94" s="120"/>
      <c r="C94" s="120"/>
      <c r="D94" s="120"/>
      <c r="E94" s="120"/>
      <c r="F94" s="77"/>
      <c r="G94" s="77"/>
      <c r="H94" s="77"/>
      <c r="I94" s="77"/>
      <c r="J94" s="77"/>
      <c r="K94" s="77"/>
      <c r="L94" s="120"/>
      <c r="M94" s="120"/>
      <c r="N94" s="78"/>
      <c r="O94" s="120"/>
      <c r="P94" s="167"/>
      <c r="Q94" s="167"/>
      <c r="R94" s="168"/>
      <c r="S94" s="120"/>
      <c r="T94" s="302"/>
      <c r="U94" s="120"/>
      <c r="V94" s="56"/>
      <c r="W94" s="59"/>
      <c r="Y94" s="44"/>
      <c r="Z94" s="44"/>
      <c r="AA94" s="2"/>
      <c r="AB94" s="1"/>
      <c r="AC94" s="1"/>
      <c r="AD94" s="1"/>
      <c r="AE94" s="1"/>
      <c r="AF94" s="1"/>
      <c r="AG94" s="1"/>
      <c r="AH94" s="1"/>
      <c r="AI94" s="1"/>
      <c r="AJ94" s="40"/>
      <c r="AK94" s="44"/>
      <c r="AL94" s="44"/>
      <c r="AM94" s="44"/>
      <c r="AN94" s="44"/>
      <c r="AO94" s="44"/>
      <c r="AP94" s="44"/>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row>
    <row r="95" spans="1:106" s="132" customFormat="1" x14ac:dyDescent="0.35">
      <c r="A95" s="120"/>
      <c r="B95" s="120"/>
      <c r="C95" s="120"/>
      <c r="D95" s="120"/>
      <c r="E95" s="120"/>
      <c r="F95" s="77"/>
      <c r="G95" s="77"/>
      <c r="H95" s="77"/>
      <c r="I95" s="77"/>
      <c r="J95" s="77"/>
      <c r="K95" s="77"/>
      <c r="L95" s="120"/>
      <c r="M95" s="120"/>
      <c r="N95" s="78"/>
      <c r="O95" s="120"/>
      <c r="P95" s="167"/>
      <c r="Q95" s="167"/>
      <c r="R95" s="168"/>
      <c r="S95" s="120"/>
      <c r="T95" s="302"/>
      <c r="U95" s="120"/>
      <c r="V95" s="56"/>
      <c r="W95" s="59"/>
      <c r="Y95" s="44"/>
      <c r="Z95" s="44"/>
      <c r="AA95" s="2"/>
      <c r="AB95" s="1"/>
      <c r="AC95" s="1"/>
      <c r="AD95" s="1"/>
      <c r="AE95" s="1"/>
      <c r="AF95" s="1"/>
      <c r="AG95" s="1"/>
      <c r="AH95" s="1"/>
      <c r="AI95" s="1"/>
      <c r="AJ95" s="40"/>
      <c r="AK95" s="44"/>
      <c r="AL95" s="44"/>
      <c r="AM95" s="44"/>
      <c r="AN95" s="44"/>
      <c r="AO95" s="44"/>
      <c r="AP95" s="44"/>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row>
    <row r="96" spans="1:106" s="132" customFormat="1" x14ac:dyDescent="0.35">
      <c r="A96" s="120"/>
      <c r="B96" s="120"/>
      <c r="C96" s="120"/>
      <c r="D96" s="120"/>
      <c r="E96" s="120"/>
      <c r="F96" s="77"/>
      <c r="G96" s="77"/>
      <c r="H96" s="77"/>
      <c r="I96" s="77"/>
      <c r="J96" s="77"/>
      <c r="K96" s="77"/>
      <c r="L96" s="120"/>
      <c r="M96" s="120"/>
      <c r="N96" s="78"/>
      <c r="O96" s="120"/>
      <c r="P96" s="167"/>
      <c r="Q96" s="167"/>
      <c r="R96" s="168"/>
      <c r="S96" s="120"/>
      <c r="T96" s="302"/>
      <c r="U96" s="120"/>
      <c r="V96" s="56"/>
      <c r="W96" s="59"/>
      <c r="Y96" s="44"/>
      <c r="Z96" s="44"/>
      <c r="AA96" s="2"/>
      <c r="AB96" s="1"/>
      <c r="AC96" s="1"/>
      <c r="AD96" s="1"/>
      <c r="AE96" s="1"/>
      <c r="AF96" s="1"/>
      <c r="AG96" s="1"/>
      <c r="AH96" s="1"/>
      <c r="AI96" s="1"/>
      <c r="AJ96" s="40"/>
      <c r="AK96" s="44"/>
      <c r="AL96" s="44"/>
      <c r="AM96" s="44"/>
      <c r="AN96" s="44"/>
      <c r="AO96" s="44"/>
      <c r="AP96" s="44"/>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row>
    <row r="97" spans="1:106" s="132" customFormat="1" x14ac:dyDescent="0.35">
      <c r="A97" s="120"/>
      <c r="B97" s="120"/>
      <c r="C97" s="120"/>
      <c r="D97" s="120"/>
      <c r="E97" s="120"/>
      <c r="F97" s="77"/>
      <c r="G97" s="77"/>
      <c r="H97" s="77"/>
      <c r="I97" s="77"/>
      <c r="J97" s="77"/>
      <c r="K97" s="77"/>
      <c r="L97" s="120"/>
      <c r="M97" s="120"/>
      <c r="N97" s="78"/>
      <c r="O97" s="120"/>
      <c r="P97" s="167"/>
      <c r="Q97" s="167"/>
      <c r="R97" s="168"/>
      <c r="S97" s="120"/>
      <c r="T97" s="302"/>
      <c r="U97" s="120"/>
      <c r="V97" s="56"/>
      <c r="W97" s="59"/>
      <c r="Y97" s="44"/>
      <c r="Z97" s="44"/>
      <c r="AA97" s="2"/>
      <c r="AB97" s="1"/>
      <c r="AC97" s="1"/>
      <c r="AD97" s="1"/>
      <c r="AE97" s="1"/>
      <c r="AF97" s="1"/>
      <c r="AG97" s="1"/>
      <c r="AH97" s="1"/>
      <c r="AI97" s="1"/>
      <c r="AJ97" s="40"/>
      <c r="AK97" s="44"/>
      <c r="AL97" s="44"/>
      <c r="AM97" s="44"/>
      <c r="AN97" s="44"/>
      <c r="AO97" s="44"/>
      <c r="AP97" s="44"/>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row>
    <row r="98" spans="1:106" s="132" customFormat="1" x14ac:dyDescent="0.35">
      <c r="A98" s="120"/>
      <c r="B98" s="120"/>
      <c r="C98" s="120"/>
      <c r="D98" s="120"/>
      <c r="E98" s="120"/>
      <c r="F98" s="77"/>
      <c r="G98" s="77"/>
      <c r="H98" s="77"/>
      <c r="I98" s="77"/>
      <c r="J98" s="77"/>
      <c r="K98" s="77"/>
      <c r="L98" s="120"/>
      <c r="M98" s="120"/>
      <c r="N98" s="78"/>
      <c r="O98" s="120"/>
      <c r="P98" s="167"/>
      <c r="Q98" s="167"/>
      <c r="R98" s="168"/>
      <c r="S98" s="120"/>
      <c r="T98" s="302"/>
      <c r="U98" s="120"/>
      <c r="V98" s="56"/>
      <c r="W98" s="59"/>
      <c r="Y98" s="44"/>
      <c r="Z98" s="44"/>
      <c r="AA98" s="2"/>
      <c r="AB98" s="1"/>
      <c r="AC98" s="1"/>
      <c r="AD98" s="1"/>
      <c r="AE98" s="1"/>
      <c r="AF98" s="1"/>
      <c r="AG98" s="1"/>
      <c r="AH98" s="1"/>
      <c r="AI98" s="1"/>
      <c r="AJ98" s="40"/>
      <c r="AK98" s="44"/>
      <c r="AL98" s="44"/>
      <c r="AM98" s="44"/>
      <c r="AN98" s="44"/>
      <c r="AO98" s="44"/>
      <c r="AP98" s="44"/>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row>
    <row r="99" spans="1:106" s="132" customFormat="1" x14ac:dyDescent="0.35">
      <c r="A99" s="120"/>
      <c r="B99" s="120"/>
      <c r="C99" s="120"/>
      <c r="D99" s="120"/>
      <c r="E99" s="120"/>
      <c r="F99" s="77"/>
      <c r="G99" s="77"/>
      <c r="H99" s="77"/>
      <c r="I99" s="77"/>
      <c r="J99" s="77"/>
      <c r="K99" s="77"/>
      <c r="L99" s="120"/>
      <c r="M99" s="120"/>
      <c r="N99" s="78"/>
      <c r="O99" s="120"/>
      <c r="P99" s="167"/>
      <c r="Q99" s="167"/>
      <c r="R99" s="168"/>
      <c r="S99" s="120"/>
      <c r="T99" s="302"/>
      <c r="U99" s="120"/>
      <c r="V99" s="56"/>
      <c r="W99" s="59"/>
      <c r="Y99" s="44"/>
      <c r="Z99" s="44"/>
      <c r="AA99" s="2"/>
      <c r="AB99" s="1"/>
      <c r="AC99" s="1"/>
      <c r="AD99" s="1"/>
      <c r="AE99" s="1"/>
      <c r="AF99" s="1"/>
      <c r="AG99" s="1"/>
      <c r="AH99" s="1"/>
      <c r="AI99" s="1"/>
      <c r="AJ99" s="40"/>
      <c r="AK99" s="44"/>
      <c r="AL99" s="44"/>
      <c r="AM99" s="44"/>
      <c r="AN99" s="44"/>
      <c r="AO99" s="44"/>
      <c r="AP99" s="44"/>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row>
    <row r="100" spans="1:106" s="132" customFormat="1" x14ac:dyDescent="0.35">
      <c r="A100" s="120"/>
      <c r="B100" s="120"/>
      <c r="C100" s="120"/>
      <c r="D100" s="120"/>
      <c r="E100" s="120"/>
      <c r="F100" s="77"/>
      <c r="G100" s="77"/>
      <c r="H100" s="77"/>
      <c r="I100" s="77"/>
      <c r="J100" s="77"/>
      <c r="K100" s="77"/>
      <c r="L100" s="120"/>
      <c r="M100" s="120"/>
      <c r="N100" s="78"/>
      <c r="O100" s="120"/>
      <c r="P100" s="167"/>
      <c r="Q100" s="167"/>
      <c r="R100" s="168"/>
      <c r="S100" s="120"/>
      <c r="T100" s="302"/>
      <c r="U100" s="120"/>
      <c r="V100" s="56"/>
      <c r="W100" s="59"/>
      <c r="Y100" s="44"/>
      <c r="Z100" s="44"/>
      <c r="AA100" s="2"/>
      <c r="AB100" s="1"/>
      <c r="AC100" s="1"/>
      <c r="AD100" s="1"/>
      <c r="AE100" s="1"/>
      <c r="AF100" s="1"/>
      <c r="AG100" s="1"/>
      <c r="AH100" s="1"/>
      <c r="AI100" s="1"/>
      <c r="AJ100" s="40"/>
      <c r="AK100" s="44"/>
      <c r="AL100" s="44"/>
      <c r="AM100" s="44"/>
      <c r="AN100" s="44"/>
      <c r="AO100" s="44"/>
      <c r="AP100" s="44"/>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row>
    <row r="101" spans="1:106" s="132" customFormat="1" x14ac:dyDescent="0.35">
      <c r="A101" s="120"/>
      <c r="B101" s="120"/>
      <c r="C101" s="120"/>
      <c r="D101" s="120"/>
      <c r="E101" s="120"/>
      <c r="F101" s="77"/>
      <c r="G101" s="77"/>
      <c r="H101" s="77"/>
      <c r="I101" s="77"/>
      <c r="J101" s="77"/>
      <c r="K101" s="77"/>
      <c r="L101" s="120"/>
      <c r="M101" s="120"/>
      <c r="N101" s="78"/>
      <c r="O101" s="120"/>
      <c r="P101" s="167"/>
      <c r="Q101" s="167"/>
      <c r="R101" s="168"/>
      <c r="S101" s="120"/>
      <c r="T101" s="302"/>
      <c r="U101" s="120"/>
      <c r="V101" s="56"/>
      <c r="W101" s="59"/>
      <c r="Y101" s="44"/>
      <c r="Z101" s="44"/>
      <c r="AA101" s="2"/>
      <c r="AB101" s="1"/>
      <c r="AC101" s="1"/>
      <c r="AD101" s="1"/>
      <c r="AE101" s="1"/>
      <c r="AF101" s="1"/>
      <c r="AG101" s="1"/>
      <c r="AH101" s="1"/>
      <c r="AI101" s="1"/>
      <c r="AJ101" s="40"/>
      <c r="AK101" s="44"/>
      <c r="AL101" s="44"/>
      <c r="AM101" s="44"/>
      <c r="AN101" s="44"/>
      <c r="AO101" s="44"/>
      <c r="AP101" s="44"/>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row>
    <row r="102" spans="1:106" s="132" customFormat="1" x14ac:dyDescent="0.35">
      <c r="A102" s="120"/>
      <c r="B102" s="120"/>
      <c r="C102" s="120"/>
      <c r="D102" s="120"/>
      <c r="E102" s="120"/>
      <c r="F102" s="77"/>
      <c r="G102" s="77"/>
      <c r="H102" s="77"/>
      <c r="I102" s="77"/>
      <c r="J102" s="77"/>
      <c r="K102" s="77"/>
      <c r="L102" s="120"/>
      <c r="M102" s="120"/>
      <c r="N102" s="78"/>
      <c r="O102" s="120"/>
      <c r="P102" s="167"/>
      <c r="Q102" s="167"/>
      <c r="R102" s="168"/>
      <c r="S102" s="120"/>
      <c r="T102" s="302"/>
      <c r="U102" s="120"/>
      <c r="V102" s="56"/>
      <c r="W102" s="59"/>
      <c r="Y102" s="44"/>
      <c r="Z102" s="44"/>
      <c r="AA102" s="2"/>
      <c r="AB102" s="1"/>
      <c r="AC102" s="1"/>
      <c r="AD102" s="1"/>
      <c r="AE102" s="1"/>
      <c r="AF102" s="1"/>
      <c r="AG102" s="1"/>
      <c r="AH102" s="1"/>
      <c r="AI102" s="1"/>
      <c r="AJ102" s="40"/>
      <c r="AK102" s="44"/>
      <c r="AL102" s="44"/>
      <c r="AM102" s="44"/>
      <c r="AN102" s="44"/>
      <c r="AO102" s="44"/>
      <c r="AP102" s="44"/>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row>
    <row r="103" spans="1:106" s="132" customFormat="1" x14ac:dyDescent="0.35">
      <c r="A103" s="120"/>
      <c r="B103" s="120"/>
      <c r="C103" s="120"/>
      <c r="D103" s="120"/>
      <c r="E103" s="120"/>
      <c r="F103" s="77"/>
      <c r="G103" s="77"/>
      <c r="H103" s="77"/>
      <c r="I103" s="77"/>
      <c r="J103" s="77"/>
      <c r="K103" s="77"/>
      <c r="L103" s="120"/>
      <c r="M103" s="120"/>
      <c r="N103" s="78"/>
      <c r="O103" s="120"/>
      <c r="P103" s="167"/>
      <c r="Q103" s="167"/>
      <c r="R103" s="168"/>
      <c r="S103" s="120"/>
      <c r="T103" s="302"/>
      <c r="U103" s="120"/>
      <c r="V103" s="56"/>
      <c r="W103" s="59"/>
      <c r="Y103" s="44"/>
      <c r="Z103" s="44"/>
      <c r="AA103" s="2"/>
      <c r="AB103" s="1"/>
      <c r="AC103" s="1"/>
      <c r="AD103" s="1"/>
      <c r="AE103" s="1"/>
      <c r="AF103" s="1"/>
      <c r="AG103" s="1"/>
      <c r="AH103" s="1"/>
      <c r="AI103" s="1"/>
      <c r="AJ103" s="40"/>
      <c r="AK103" s="44"/>
      <c r="AL103" s="44"/>
      <c r="AM103" s="44"/>
      <c r="AN103" s="44"/>
      <c r="AO103" s="44"/>
      <c r="AP103" s="44"/>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row>
    <row r="104" spans="1:106" s="132" customFormat="1" x14ac:dyDescent="0.35">
      <c r="A104" s="120"/>
      <c r="B104" s="120"/>
      <c r="C104" s="120"/>
      <c r="D104" s="120"/>
      <c r="E104" s="120"/>
      <c r="F104" s="77"/>
      <c r="G104" s="77"/>
      <c r="H104" s="77"/>
      <c r="I104" s="77"/>
      <c r="J104" s="77"/>
      <c r="K104" s="77"/>
      <c r="L104" s="120"/>
      <c r="M104" s="120"/>
      <c r="N104" s="78"/>
      <c r="O104" s="120"/>
      <c r="P104" s="167"/>
      <c r="Q104" s="167"/>
      <c r="R104" s="168"/>
      <c r="S104" s="120"/>
      <c r="T104" s="302"/>
      <c r="U104" s="120"/>
      <c r="V104" s="56"/>
      <c r="W104" s="59"/>
      <c r="Y104" s="44"/>
      <c r="Z104" s="44"/>
      <c r="AA104" s="2"/>
      <c r="AB104" s="1"/>
      <c r="AC104" s="1"/>
      <c r="AD104" s="1"/>
      <c r="AE104" s="1"/>
      <c r="AF104" s="1"/>
      <c r="AG104" s="1"/>
      <c r="AH104" s="1"/>
      <c r="AI104" s="1"/>
      <c r="AJ104" s="40"/>
      <c r="AK104" s="44"/>
      <c r="AL104" s="44"/>
      <c r="AM104" s="44"/>
      <c r="AN104" s="44"/>
      <c r="AO104" s="44"/>
      <c r="AP104" s="44"/>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row>
    <row r="105" spans="1:106" s="132" customFormat="1" x14ac:dyDescent="0.35">
      <c r="A105" s="120"/>
      <c r="B105" s="120"/>
      <c r="C105" s="120"/>
      <c r="D105" s="120"/>
      <c r="E105" s="120"/>
      <c r="F105" s="77"/>
      <c r="G105" s="77"/>
      <c r="H105" s="77"/>
      <c r="I105" s="77"/>
      <c r="J105" s="77"/>
      <c r="K105" s="77"/>
      <c r="L105" s="120"/>
      <c r="M105" s="120"/>
      <c r="N105" s="78"/>
      <c r="O105" s="120"/>
      <c r="P105" s="167"/>
      <c r="Q105" s="167"/>
      <c r="R105" s="168"/>
      <c r="S105" s="120"/>
      <c r="T105" s="302"/>
      <c r="U105" s="120"/>
      <c r="V105" s="56"/>
      <c r="W105" s="59"/>
      <c r="Y105" s="44"/>
      <c r="Z105" s="44"/>
      <c r="AA105" s="2"/>
      <c r="AB105" s="1"/>
      <c r="AC105" s="1"/>
      <c r="AD105" s="1"/>
      <c r="AE105" s="1"/>
      <c r="AF105" s="1"/>
      <c r="AG105" s="1"/>
      <c r="AH105" s="1"/>
      <c r="AI105" s="1"/>
      <c r="AJ105" s="40"/>
      <c r="AK105" s="44"/>
      <c r="AL105" s="44"/>
      <c r="AM105" s="44"/>
      <c r="AN105" s="44"/>
      <c r="AO105" s="44"/>
      <c r="AP105" s="44"/>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row>
    <row r="106" spans="1:106" s="132" customFormat="1" x14ac:dyDescent="0.35">
      <c r="A106" s="120"/>
      <c r="B106" s="120"/>
      <c r="C106" s="120"/>
      <c r="D106" s="120"/>
      <c r="E106" s="120"/>
      <c r="F106" s="77"/>
      <c r="G106" s="77"/>
      <c r="H106" s="77"/>
      <c r="I106" s="77"/>
      <c r="J106" s="77"/>
      <c r="K106" s="77"/>
      <c r="L106" s="120"/>
      <c r="M106" s="120"/>
      <c r="N106" s="78"/>
      <c r="O106" s="120"/>
      <c r="P106" s="167"/>
      <c r="Q106" s="167"/>
      <c r="R106" s="168"/>
      <c r="S106" s="120"/>
      <c r="T106" s="302"/>
      <c r="U106" s="120"/>
      <c r="V106" s="56"/>
      <c r="W106" s="59"/>
      <c r="Y106" s="44"/>
      <c r="Z106" s="44"/>
      <c r="AA106" s="2"/>
      <c r="AB106" s="1"/>
      <c r="AC106" s="1"/>
      <c r="AD106" s="1"/>
      <c r="AE106" s="1"/>
      <c r="AF106" s="1"/>
      <c r="AG106" s="1"/>
      <c r="AH106" s="1"/>
      <c r="AI106" s="1"/>
      <c r="AJ106" s="40"/>
      <c r="AK106" s="44"/>
      <c r="AL106" s="44"/>
      <c r="AM106" s="44"/>
      <c r="AN106" s="44"/>
      <c r="AO106" s="44"/>
      <c r="AP106" s="44"/>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row>
    <row r="107" spans="1:106" s="132" customFormat="1" x14ac:dyDescent="0.35">
      <c r="A107" s="120"/>
      <c r="B107" s="120"/>
      <c r="C107" s="120"/>
      <c r="D107" s="120"/>
      <c r="E107" s="120"/>
      <c r="F107" s="77"/>
      <c r="G107" s="77"/>
      <c r="H107" s="77"/>
      <c r="I107" s="77"/>
      <c r="J107" s="77"/>
      <c r="K107" s="77"/>
      <c r="L107" s="120"/>
      <c r="M107" s="120"/>
      <c r="N107" s="78"/>
      <c r="O107" s="120"/>
      <c r="P107" s="167"/>
      <c r="Q107" s="167"/>
      <c r="R107" s="168"/>
      <c r="S107" s="120"/>
      <c r="T107" s="302"/>
      <c r="U107" s="120"/>
      <c r="V107" s="56"/>
      <c r="W107" s="59"/>
      <c r="Y107" s="44"/>
      <c r="Z107" s="44"/>
      <c r="AA107" s="2"/>
      <c r="AB107" s="1"/>
      <c r="AC107" s="1"/>
      <c r="AD107" s="1"/>
      <c r="AE107" s="1"/>
      <c r="AF107" s="1"/>
      <c r="AG107" s="1"/>
      <c r="AH107" s="1"/>
      <c r="AI107" s="1"/>
      <c r="AJ107" s="40"/>
      <c r="AK107" s="44"/>
      <c r="AL107" s="44"/>
      <c r="AM107" s="44"/>
      <c r="AN107" s="44"/>
      <c r="AO107" s="44"/>
      <c r="AP107" s="44"/>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row>
    <row r="108" spans="1:106" s="132" customFormat="1" x14ac:dyDescent="0.35">
      <c r="A108" s="120"/>
      <c r="B108" s="120"/>
      <c r="C108" s="120"/>
      <c r="D108" s="120"/>
      <c r="E108" s="120"/>
      <c r="F108" s="77"/>
      <c r="G108" s="77"/>
      <c r="H108" s="77"/>
      <c r="I108" s="77"/>
      <c r="J108" s="77"/>
      <c r="K108" s="77"/>
      <c r="L108" s="120"/>
      <c r="M108" s="120"/>
      <c r="N108" s="78"/>
      <c r="O108" s="120"/>
      <c r="P108" s="167"/>
      <c r="Q108" s="167"/>
      <c r="R108" s="168"/>
      <c r="S108" s="120"/>
      <c r="T108" s="302"/>
      <c r="U108" s="120"/>
      <c r="V108" s="56"/>
      <c r="W108" s="59"/>
      <c r="Y108" s="44"/>
      <c r="Z108" s="44"/>
      <c r="AA108" s="2"/>
      <c r="AB108" s="1"/>
      <c r="AC108" s="1"/>
      <c r="AD108" s="1"/>
      <c r="AE108" s="1"/>
      <c r="AF108" s="1"/>
      <c r="AG108" s="1"/>
      <c r="AH108" s="1"/>
      <c r="AI108" s="1"/>
      <c r="AJ108" s="40"/>
      <c r="AK108" s="44"/>
      <c r="AL108" s="44"/>
      <c r="AM108" s="44"/>
      <c r="AN108" s="44"/>
      <c r="AO108" s="44"/>
      <c r="AP108" s="44"/>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row>
    <row r="109" spans="1:106" s="132" customFormat="1" x14ac:dyDescent="0.35">
      <c r="A109" s="120"/>
      <c r="B109" s="120"/>
      <c r="C109" s="120"/>
      <c r="D109" s="120"/>
      <c r="E109" s="120"/>
      <c r="F109" s="77"/>
      <c r="G109" s="77"/>
      <c r="H109" s="77"/>
      <c r="I109" s="77"/>
      <c r="J109" s="77"/>
      <c r="K109" s="77"/>
      <c r="L109" s="120"/>
      <c r="M109" s="120"/>
      <c r="N109" s="78"/>
      <c r="O109" s="120"/>
      <c r="P109" s="167"/>
      <c r="Q109" s="167"/>
      <c r="R109" s="168"/>
      <c r="S109" s="120"/>
      <c r="T109" s="302"/>
      <c r="U109" s="120"/>
      <c r="V109" s="56"/>
      <c r="W109" s="59"/>
      <c r="Y109" s="44"/>
      <c r="Z109" s="44"/>
      <c r="AA109" s="2"/>
      <c r="AB109" s="1"/>
      <c r="AC109" s="1"/>
      <c r="AD109" s="1"/>
      <c r="AE109" s="1"/>
      <c r="AF109" s="1"/>
      <c r="AG109" s="1"/>
      <c r="AH109" s="1"/>
      <c r="AI109" s="1"/>
      <c r="AJ109" s="40"/>
      <c r="AK109" s="44"/>
      <c r="AL109" s="44"/>
      <c r="AM109" s="44"/>
      <c r="AN109" s="44"/>
      <c r="AO109" s="44"/>
      <c r="AP109" s="44"/>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row>
    <row r="110" spans="1:106" s="132" customFormat="1" x14ac:dyDescent="0.35">
      <c r="A110" s="120"/>
      <c r="B110" s="120"/>
      <c r="C110" s="120"/>
      <c r="D110" s="120"/>
      <c r="E110" s="120"/>
      <c r="F110" s="77"/>
      <c r="G110" s="77"/>
      <c r="H110" s="77"/>
      <c r="I110" s="77"/>
      <c r="J110" s="77"/>
      <c r="K110" s="77"/>
      <c r="L110" s="120"/>
      <c r="M110" s="120"/>
      <c r="N110" s="78"/>
      <c r="O110" s="120"/>
      <c r="P110" s="167"/>
      <c r="Q110" s="167"/>
      <c r="R110" s="168"/>
      <c r="S110" s="120"/>
      <c r="T110" s="302"/>
      <c r="U110" s="120"/>
      <c r="V110" s="56"/>
      <c r="W110" s="59"/>
      <c r="Y110" s="44"/>
      <c r="Z110" s="44"/>
      <c r="AA110" s="2"/>
      <c r="AB110" s="1"/>
      <c r="AC110" s="1"/>
      <c r="AD110" s="1"/>
      <c r="AE110" s="1"/>
      <c r="AF110" s="1"/>
      <c r="AG110" s="1"/>
      <c r="AH110" s="1"/>
      <c r="AI110" s="1"/>
      <c r="AJ110" s="40"/>
      <c r="AK110" s="44"/>
      <c r="AL110" s="44"/>
      <c r="AM110" s="44"/>
      <c r="AN110" s="44"/>
      <c r="AO110" s="44"/>
      <c r="AP110" s="44"/>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row>
    <row r="111" spans="1:106" s="132" customFormat="1" x14ac:dyDescent="0.35">
      <c r="A111" s="120"/>
      <c r="B111" s="120"/>
      <c r="C111" s="120"/>
      <c r="D111" s="120"/>
      <c r="E111" s="120"/>
      <c r="F111" s="77"/>
      <c r="G111" s="77"/>
      <c r="H111" s="77"/>
      <c r="I111" s="77"/>
      <c r="J111" s="77"/>
      <c r="K111" s="77"/>
      <c r="L111" s="120"/>
      <c r="M111" s="120"/>
      <c r="N111" s="78"/>
      <c r="O111" s="120"/>
      <c r="P111" s="167"/>
      <c r="Q111" s="167"/>
      <c r="R111" s="168"/>
      <c r="S111" s="120"/>
      <c r="T111" s="302"/>
      <c r="U111" s="120"/>
      <c r="V111" s="56"/>
      <c r="W111" s="59"/>
      <c r="Y111" s="44"/>
      <c r="Z111" s="44"/>
      <c r="AA111" s="2"/>
      <c r="AB111" s="1"/>
      <c r="AC111" s="1"/>
      <c r="AD111" s="1"/>
      <c r="AE111" s="1"/>
      <c r="AF111" s="1"/>
      <c r="AG111" s="1"/>
      <c r="AH111" s="1"/>
      <c r="AI111" s="1"/>
      <c r="AJ111" s="40"/>
      <c r="AK111" s="44"/>
      <c r="AL111" s="44"/>
      <c r="AM111" s="44"/>
      <c r="AN111" s="44"/>
      <c r="AO111" s="44"/>
      <c r="AP111" s="44"/>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row>
    <row r="112" spans="1:106" s="132" customFormat="1" x14ac:dyDescent="0.35">
      <c r="A112" s="120"/>
      <c r="B112" s="120"/>
      <c r="C112" s="120"/>
      <c r="D112" s="120"/>
      <c r="E112" s="120"/>
      <c r="F112" s="77"/>
      <c r="G112" s="77"/>
      <c r="H112" s="77"/>
      <c r="I112" s="77"/>
      <c r="J112" s="77"/>
      <c r="K112" s="77"/>
      <c r="L112" s="120"/>
      <c r="M112" s="120"/>
      <c r="N112" s="78"/>
      <c r="O112" s="120"/>
      <c r="P112" s="167"/>
      <c r="Q112" s="167"/>
      <c r="R112" s="168"/>
      <c r="S112" s="120"/>
      <c r="T112" s="302"/>
      <c r="U112" s="120"/>
      <c r="V112" s="56"/>
      <c r="W112" s="59"/>
      <c r="Y112" s="44"/>
      <c r="Z112" s="44"/>
      <c r="AA112" s="2"/>
      <c r="AB112" s="1"/>
      <c r="AC112" s="1"/>
      <c r="AD112" s="1"/>
      <c r="AE112" s="1"/>
      <c r="AF112" s="1"/>
      <c r="AG112" s="1"/>
      <c r="AH112" s="1"/>
      <c r="AI112" s="1"/>
      <c r="AJ112" s="40"/>
      <c r="AK112" s="44"/>
      <c r="AL112" s="44"/>
      <c r="AM112" s="44"/>
      <c r="AN112" s="44"/>
      <c r="AO112" s="44"/>
      <c r="AP112" s="44"/>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row>
    <row r="113" spans="1:106" s="132" customFormat="1" x14ac:dyDescent="0.35">
      <c r="A113" s="120"/>
      <c r="B113" s="120"/>
      <c r="C113" s="120"/>
      <c r="D113" s="120"/>
      <c r="E113" s="120"/>
      <c r="F113" s="77"/>
      <c r="G113" s="77"/>
      <c r="H113" s="77"/>
      <c r="I113" s="77"/>
      <c r="J113" s="77"/>
      <c r="K113" s="77"/>
      <c r="L113" s="120"/>
      <c r="M113" s="120"/>
      <c r="N113" s="78"/>
      <c r="O113" s="120"/>
      <c r="P113" s="167"/>
      <c r="Q113" s="167"/>
      <c r="R113" s="168"/>
      <c r="S113" s="120"/>
      <c r="T113" s="302"/>
      <c r="U113" s="120"/>
      <c r="V113" s="56"/>
      <c r="W113" s="59"/>
      <c r="Y113" s="44"/>
      <c r="Z113" s="44"/>
      <c r="AA113" s="2"/>
      <c r="AB113" s="1"/>
      <c r="AC113" s="1"/>
      <c r="AD113" s="1"/>
      <c r="AE113" s="1"/>
      <c r="AF113" s="1"/>
      <c r="AG113" s="1"/>
      <c r="AH113" s="1"/>
      <c r="AI113" s="1"/>
      <c r="AJ113" s="40"/>
      <c r="AK113" s="44"/>
      <c r="AL113" s="44"/>
      <c r="AM113" s="44"/>
      <c r="AN113" s="44"/>
      <c r="AO113" s="44"/>
      <c r="AP113" s="44"/>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row>
    <row r="114" spans="1:106" s="132" customFormat="1" x14ac:dyDescent="0.35">
      <c r="A114" s="120"/>
      <c r="B114" s="120"/>
      <c r="C114" s="120"/>
      <c r="D114" s="120"/>
      <c r="E114" s="120"/>
      <c r="F114" s="77"/>
      <c r="G114" s="77"/>
      <c r="H114" s="77"/>
      <c r="I114" s="77"/>
      <c r="J114" s="77"/>
      <c r="K114" s="77"/>
      <c r="L114" s="120"/>
      <c r="M114" s="120"/>
      <c r="N114" s="78"/>
      <c r="O114" s="120"/>
      <c r="P114" s="167"/>
      <c r="Q114" s="167"/>
      <c r="R114" s="168"/>
      <c r="S114" s="120"/>
      <c r="T114" s="302"/>
      <c r="U114" s="120"/>
      <c r="V114" s="56"/>
      <c r="W114" s="59"/>
      <c r="Y114" s="44"/>
      <c r="Z114" s="44"/>
      <c r="AA114" s="2"/>
      <c r="AB114" s="1"/>
      <c r="AC114" s="1"/>
      <c r="AD114" s="1"/>
      <c r="AE114" s="1"/>
      <c r="AF114" s="1"/>
      <c r="AG114" s="1"/>
      <c r="AH114" s="1"/>
      <c r="AI114" s="1"/>
      <c r="AJ114" s="40"/>
      <c r="AK114" s="44"/>
      <c r="AL114" s="44"/>
      <c r="AM114" s="44"/>
      <c r="AN114" s="44"/>
      <c r="AO114" s="44"/>
      <c r="AP114" s="44"/>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row>
    <row r="115" spans="1:106" s="132" customFormat="1" x14ac:dyDescent="0.35">
      <c r="A115" s="120"/>
      <c r="B115" s="120"/>
      <c r="C115" s="120"/>
      <c r="D115" s="120"/>
      <c r="E115" s="120"/>
      <c r="F115" s="77"/>
      <c r="G115" s="77"/>
      <c r="H115" s="77"/>
      <c r="I115" s="77"/>
      <c r="J115" s="77"/>
      <c r="K115" s="77"/>
      <c r="L115" s="120"/>
      <c r="M115" s="120"/>
      <c r="N115" s="78"/>
      <c r="O115" s="120"/>
      <c r="P115" s="167"/>
      <c r="Q115" s="167"/>
      <c r="R115" s="168"/>
      <c r="S115" s="120"/>
      <c r="T115" s="302"/>
      <c r="U115" s="120"/>
      <c r="V115" s="56"/>
      <c r="W115" s="59"/>
      <c r="Y115" s="44"/>
      <c r="Z115" s="44"/>
      <c r="AA115" s="2"/>
      <c r="AB115" s="1"/>
      <c r="AC115" s="1"/>
      <c r="AD115" s="1"/>
      <c r="AE115" s="1"/>
      <c r="AF115" s="1"/>
      <c r="AG115" s="1"/>
      <c r="AH115" s="1"/>
      <c r="AI115" s="1"/>
      <c r="AJ115" s="40"/>
      <c r="AK115" s="44"/>
      <c r="AL115" s="44"/>
      <c r="AM115" s="44"/>
      <c r="AN115" s="44"/>
      <c r="AO115" s="44"/>
      <c r="AP115" s="44"/>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row>
    <row r="116" spans="1:106" s="132" customFormat="1" x14ac:dyDescent="0.35">
      <c r="A116" s="120"/>
      <c r="B116" s="120"/>
      <c r="C116" s="120"/>
      <c r="D116" s="120"/>
      <c r="E116" s="120"/>
      <c r="F116" s="77"/>
      <c r="G116" s="77"/>
      <c r="H116" s="77"/>
      <c r="I116" s="77"/>
      <c r="J116" s="77"/>
      <c r="K116" s="77"/>
      <c r="L116" s="120"/>
      <c r="M116" s="120"/>
      <c r="N116" s="78"/>
      <c r="O116" s="120"/>
      <c r="P116" s="167"/>
      <c r="Q116" s="167"/>
      <c r="R116" s="168"/>
      <c r="S116" s="120"/>
      <c r="T116" s="302"/>
      <c r="U116" s="120"/>
      <c r="V116" s="56"/>
      <c r="W116" s="59"/>
      <c r="Y116" s="44"/>
      <c r="Z116" s="44"/>
      <c r="AA116" s="2"/>
      <c r="AB116" s="1"/>
      <c r="AC116" s="1"/>
      <c r="AD116" s="1"/>
      <c r="AE116" s="1"/>
      <c r="AF116" s="1"/>
      <c r="AG116" s="1"/>
      <c r="AH116" s="1"/>
      <c r="AI116" s="1"/>
      <c r="AJ116" s="40"/>
      <c r="AK116" s="44"/>
      <c r="AL116" s="44"/>
      <c r="AM116" s="44"/>
      <c r="AN116" s="44"/>
      <c r="AO116" s="44"/>
      <c r="AP116" s="44"/>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row>
    <row r="117" spans="1:106" s="132" customFormat="1" x14ac:dyDescent="0.35">
      <c r="A117" s="120"/>
      <c r="B117" s="120"/>
      <c r="C117" s="120"/>
      <c r="D117" s="120"/>
      <c r="E117" s="120"/>
      <c r="F117" s="77"/>
      <c r="G117" s="77"/>
      <c r="H117" s="77"/>
      <c r="I117" s="77"/>
      <c r="J117" s="77"/>
      <c r="K117" s="77"/>
      <c r="L117" s="120"/>
      <c r="M117" s="120"/>
      <c r="N117" s="78"/>
      <c r="O117" s="120"/>
      <c r="P117" s="167"/>
      <c r="Q117" s="167"/>
      <c r="R117" s="168"/>
      <c r="S117" s="120"/>
      <c r="T117" s="302"/>
      <c r="U117" s="120"/>
      <c r="V117" s="56"/>
      <c r="W117" s="59"/>
      <c r="Y117" s="44"/>
      <c r="Z117" s="44"/>
      <c r="AA117" s="2"/>
      <c r="AB117" s="1"/>
      <c r="AC117" s="1"/>
      <c r="AD117" s="1"/>
      <c r="AE117" s="1"/>
      <c r="AF117" s="1"/>
      <c r="AG117" s="1"/>
      <c r="AH117" s="1"/>
      <c r="AI117" s="1"/>
      <c r="AJ117" s="40"/>
      <c r="AK117" s="44"/>
      <c r="AL117" s="44"/>
      <c r="AM117" s="44"/>
      <c r="AN117" s="44"/>
      <c r="AO117" s="44"/>
      <c r="AP117" s="44"/>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row>
    <row r="118" spans="1:106" s="132" customFormat="1" x14ac:dyDescent="0.35">
      <c r="A118" s="120"/>
      <c r="B118" s="120"/>
      <c r="C118" s="120"/>
      <c r="D118" s="120"/>
      <c r="E118" s="120"/>
      <c r="F118" s="77"/>
      <c r="G118" s="77"/>
      <c r="H118" s="77"/>
      <c r="I118" s="77"/>
      <c r="J118" s="77"/>
      <c r="K118" s="77"/>
      <c r="L118" s="120"/>
      <c r="M118" s="120"/>
      <c r="N118" s="78"/>
      <c r="O118" s="120"/>
      <c r="P118" s="167"/>
      <c r="Q118" s="167"/>
      <c r="R118" s="168"/>
      <c r="S118" s="120"/>
      <c r="T118" s="302"/>
      <c r="U118" s="120"/>
      <c r="V118" s="56"/>
      <c r="W118" s="59"/>
      <c r="Y118" s="44"/>
      <c r="Z118" s="44"/>
      <c r="AA118" s="2"/>
      <c r="AB118" s="1"/>
      <c r="AC118" s="1"/>
      <c r="AD118" s="1"/>
      <c r="AE118" s="1"/>
      <c r="AF118" s="1"/>
      <c r="AG118" s="1"/>
      <c r="AH118" s="1"/>
      <c r="AI118" s="1"/>
      <c r="AJ118" s="40"/>
      <c r="AK118" s="44"/>
      <c r="AL118" s="44"/>
      <c r="AM118" s="44"/>
      <c r="AN118" s="44"/>
      <c r="AO118" s="44"/>
      <c r="AP118" s="44"/>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row>
    <row r="119" spans="1:106" s="132" customFormat="1" x14ac:dyDescent="0.35">
      <c r="A119" s="120"/>
      <c r="B119" s="120"/>
      <c r="C119" s="120"/>
      <c r="D119" s="120"/>
      <c r="E119" s="120"/>
      <c r="F119" s="77"/>
      <c r="G119" s="77"/>
      <c r="H119" s="77"/>
      <c r="I119" s="77"/>
      <c r="J119" s="77"/>
      <c r="K119" s="77"/>
      <c r="L119" s="120"/>
      <c r="M119" s="120"/>
      <c r="N119" s="78"/>
      <c r="O119" s="120"/>
      <c r="P119" s="167"/>
      <c r="Q119" s="167"/>
      <c r="R119" s="168"/>
      <c r="S119" s="120"/>
      <c r="T119" s="302"/>
      <c r="U119" s="120"/>
      <c r="V119" s="56"/>
      <c r="W119" s="59"/>
      <c r="Y119" s="44"/>
      <c r="Z119" s="44"/>
      <c r="AA119" s="2"/>
      <c r="AB119" s="1"/>
      <c r="AC119" s="1"/>
      <c r="AD119" s="1"/>
      <c r="AE119" s="1"/>
      <c r="AF119" s="1"/>
      <c r="AG119" s="1"/>
      <c r="AH119" s="1"/>
      <c r="AI119" s="1"/>
      <c r="AJ119" s="40"/>
      <c r="AK119" s="44"/>
      <c r="AL119" s="44"/>
      <c r="AM119" s="44"/>
      <c r="AN119" s="44"/>
      <c r="AO119" s="44"/>
      <c r="AP119" s="44"/>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row>
    <row r="120" spans="1:106" s="132" customFormat="1" x14ac:dyDescent="0.35">
      <c r="A120" s="120"/>
      <c r="B120" s="120"/>
      <c r="C120" s="120"/>
      <c r="D120" s="120"/>
      <c r="E120" s="120"/>
      <c r="F120" s="77"/>
      <c r="G120" s="77"/>
      <c r="H120" s="77"/>
      <c r="I120" s="77"/>
      <c r="J120" s="77"/>
      <c r="K120" s="77"/>
      <c r="L120" s="120"/>
      <c r="M120" s="120"/>
      <c r="N120" s="78"/>
      <c r="O120" s="120"/>
      <c r="P120" s="167"/>
      <c r="Q120" s="167"/>
      <c r="R120" s="168"/>
      <c r="S120" s="120"/>
      <c r="T120" s="302"/>
      <c r="U120" s="120"/>
      <c r="V120" s="56"/>
      <c r="W120" s="59"/>
      <c r="Y120" s="44"/>
      <c r="Z120" s="44"/>
      <c r="AA120" s="2"/>
      <c r="AB120" s="1"/>
      <c r="AC120" s="1"/>
      <c r="AD120" s="1"/>
      <c r="AE120" s="1"/>
      <c r="AF120" s="1"/>
      <c r="AG120" s="1"/>
      <c r="AH120" s="1"/>
      <c r="AI120" s="1"/>
      <c r="AJ120" s="40"/>
      <c r="AK120" s="44"/>
      <c r="AL120" s="44"/>
      <c r="AM120" s="44"/>
      <c r="AN120" s="44"/>
      <c r="AO120" s="44"/>
      <c r="AP120" s="44"/>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row>
    <row r="121" spans="1:106" s="132" customFormat="1" x14ac:dyDescent="0.35">
      <c r="A121" s="120"/>
      <c r="B121" s="120"/>
      <c r="C121" s="120"/>
      <c r="D121" s="120"/>
      <c r="E121" s="120"/>
      <c r="F121" s="77"/>
      <c r="G121" s="77"/>
      <c r="H121" s="77"/>
      <c r="I121" s="77"/>
      <c r="J121" s="77"/>
      <c r="K121" s="77"/>
      <c r="L121" s="120"/>
      <c r="M121" s="120"/>
      <c r="N121" s="78"/>
      <c r="O121" s="120"/>
      <c r="P121" s="167"/>
      <c r="Q121" s="167"/>
      <c r="R121" s="168"/>
      <c r="S121" s="120"/>
      <c r="T121" s="302"/>
      <c r="U121" s="120"/>
      <c r="V121" s="56"/>
      <c r="W121" s="59"/>
      <c r="Y121" s="44"/>
      <c r="Z121" s="44"/>
      <c r="AA121" s="2"/>
      <c r="AB121" s="1"/>
      <c r="AC121" s="1"/>
      <c r="AD121" s="1"/>
      <c r="AE121" s="1"/>
      <c r="AF121" s="1"/>
      <c r="AG121" s="1"/>
      <c r="AH121" s="1"/>
      <c r="AI121" s="1"/>
      <c r="AJ121" s="40"/>
      <c r="AK121" s="44"/>
      <c r="AL121" s="44"/>
      <c r="AM121" s="44"/>
      <c r="AN121" s="44"/>
      <c r="AO121" s="44"/>
      <c r="AP121" s="44"/>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row>
    <row r="122" spans="1:106" s="132" customFormat="1" x14ac:dyDescent="0.35">
      <c r="A122" s="120"/>
      <c r="B122" s="120"/>
      <c r="C122" s="120"/>
      <c r="D122" s="120"/>
      <c r="E122" s="120"/>
      <c r="F122" s="77"/>
      <c r="G122" s="77"/>
      <c r="H122" s="77"/>
      <c r="I122" s="77"/>
      <c r="J122" s="77"/>
      <c r="K122" s="77"/>
      <c r="L122" s="120"/>
      <c r="M122" s="120"/>
      <c r="N122" s="78"/>
      <c r="O122" s="120"/>
      <c r="P122" s="167"/>
      <c r="Q122" s="167"/>
      <c r="R122" s="168"/>
      <c r="S122" s="120"/>
      <c r="T122" s="302"/>
      <c r="U122" s="120"/>
      <c r="V122" s="56"/>
      <c r="W122" s="59"/>
      <c r="Y122" s="44"/>
      <c r="Z122" s="44"/>
      <c r="AA122" s="2"/>
      <c r="AB122" s="1"/>
      <c r="AC122" s="1"/>
      <c r="AD122" s="1"/>
      <c r="AE122" s="1"/>
      <c r="AF122" s="1"/>
      <c r="AG122" s="1"/>
      <c r="AH122" s="1"/>
      <c r="AI122" s="1"/>
      <c r="AJ122" s="40"/>
      <c r="AK122" s="44"/>
      <c r="AL122" s="44"/>
      <c r="AM122" s="44"/>
      <c r="AN122" s="44"/>
      <c r="AO122" s="44"/>
      <c r="AP122" s="44"/>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row>
    <row r="123" spans="1:106" s="132" customFormat="1" x14ac:dyDescent="0.35">
      <c r="A123" s="120"/>
      <c r="B123" s="120"/>
      <c r="C123" s="120"/>
      <c r="D123" s="120"/>
      <c r="E123" s="120"/>
      <c r="F123" s="77"/>
      <c r="G123" s="77"/>
      <c r="H123" s="77"/>
      <c r="I123" s="77"/>
      <c r="J123" s="77"/>
      <c r="K123" s="77"/>
      <c r="L123" s="120"/>
      <c r="M123" s="120"/>
      <c r="N123" s="78"/>
      <c r="O123" s="120"/>
      <c r="P123" s="167"/>
      <c r="Q123" s="167"/>
      <c r="R123" s="168"/>
      <c r="S123" s="120"/>
      <c r="T123" s="302"/>
      <c r="U123" s="120"/>
      <c r="V123" s="56"/>
      <c r="W123" s="59"/>
      <c r="Y123" s="44"/>
      <c r="Z123" s="44"/>
      <c r="AA123" s="2"/>
      <c r="AB123" s="1"/>
      <c r="AC123" s="1"/>
      <c r="AD123" s="1"/>
      <c r="AE123" s="1"/>
      <c r="AF123" s="1"/>
      <c r="AG123" s="1"/>
      <c r="AH123" s="1"/>
      <c r="AI123" s="1"/>
      <c r="AJ123" s="40"/>
      <c r="AK123" s="44"/>
      <c r="AL123" s="44"/>
      <c r="AM123" s="44"/>
      <c r="AN123" s="44"/>
      <c r="AO123" s="44"/>
      <c r="AP123" s="44"/>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row>
    <row r="124" spans="1:106" s="132" customFormat="1" x14ac:dyDescent="0.35">
      <c r="A124" s="120"/>
      <c r="B124" s="120"/>
      <c r="C124" s="120"/>
      <c r="D124" s="120"/>
      <c r="E124" s="120"/>
      <c r="F124" s="77"/>
      <c r="G124" s="77"/>
      <c r="H124" s="77"/>
      <c r="I124" s="77"/>
      <c r="J124" s="77"/>
      <c r="K124" s="77"/>
      <c r="L124" s="120"/>
      <c r="M124" s="120"/>
      <c r="N124" s="78"/>
      <c r="O124" s="120"/>
      <c r="P124" s="167"/>
      <c r="Q124" s="167"/>
      <c r="R124" s="168"/>
      <c r="S124" s="120"/>
      <c r="T124" s="302"/>
      <c r="U124" s="120"/>
      <c r="V124" s="56"/>
      <c r="W124" s="59"/>
      <c r="Y124" s="44"/>
      <c r="Z124" s="44"/>
      <c r="AA124" s="2"/>
      <c r="AB124" s="1"/>
      <c r="AC124" s="1"/>
      <c r="AD124" s="1"/>
      <c r="AE124" s="1"/>
      <c r="AF124" s="1"/>
      <c r="AG124" s="1"/>
      <c r="AH124" s="1"/>
      <c r="AI124" s="1"/>
      <c r="AJ124" s="40"/>
      <c r="AK124" s="44"/>
      <c r="AL124" s="44"/>
      <c r="AM124" s="44"/>
      <c r="AN124" s="44"/>
      <c r="AO124" s="44"/>
      <c r="AP124" s="44"/>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row>
    <row r="125" spans="1:106" s="132" customFormat="1" x14ac:dyDescent="0.35">
      <c r="A125" s="120"/>
      <c r="B125" s="120"/>
      <c r="C125" s="120"/>
      <c r="D125" s="120"/>
      <c r="E125" s="120"/>
      <c r="F125" s="77"/>
      <c r="G125" s="77"/>
      <c r="H125" s="77"/>
      <c r="I125" s="77"/>
      <c r="J125" s="77"/>
      <c r="K125" s="77"/>
      <c r="L125" s="120"/>
      <c r="M125" s="120"/>
      <c r="N125" s="78"/>
      <c r="O125" s="120"/>
      <c r="P125" s="167"/>
      <c r="Q125" s="167"/>
      <c r="R125" s="168"/>
      <c r="S125" s="120"/>
      <c r="T125" s="302"/>
      <c r="U125" s="120"/>
      <c r="V125" s="56"/>
      <c r="W125" s="59"/>
      <c r="Y125" s="44"/>
      <c r="Z125" s="44"/>
      <c r="AA125" s="2"/>
      <c r="AB125" s="1"/>
      <c r="AC125" s="1"/>
      <c r="AD125" s="1"/>
      <c r="AE125" s="1"/>
      <c r="AF125" s="1"/>
      <c r="AG125" s="1"/>
      <c r="AH125" s="1"/>
      <c r="AI125" s="1"/>
      <c r="AJ125" s="40"/>
      <c r="AK125" s="44"/>
      <c r="AL125" s="44"/>
      <c r="AM125" s="44"/>
      <c r="AN125" s="44"/>
      <c r="AO125" s="44"/>
      <c r="AP125" s="44"/>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row>
    <row r="126" spans="1:106" s="132" customFormat="1" x14ac:dyDescent="0.35">
      <c r="A126" s="120"/>
      <c r="B126" s="120"/>
      <c r="C126" s="120"/>
      <c r="D126" s="120"/>
      <c r="E126" s="120"/>
      <c r="F126" s="77"/>
      <c r="G126" s="77"/>
      <c r="H126" s="77"/>
      <c r="I126" s="77"/>
      <c r="J126" s="77"/>
      <c r="K126" s="77"/>
      <c r="L126" s="120"/>
      <c r="M126" s="120"/>
      <c r="N126" s="78"/>
      <c r="O126" s="120"/>
      <c r="P126" s="167"/>
      <c r="Q126" s="167"/>
      <c r="R126" s="168"/>
      <c r="S126" s="120"/>
      <c r="T126" s="302"/>
      <c r="U126" s="120"/>
      <c r="V126" s="56"/>
      <c r="W126" s="59"/>
      <c r="Y126" s="44"/>
      <c r="Z126" s="44"/>
      <c r="AA126" s="2"/>
      <c r="AB126" s="1"/>
      <c r="AC126" s="1"/>
      <c r="AD126" s="1"/>
      <c r="AE126" s="1"/>
      <c r="AF126" s="1"/>
      <c r="AG126" s="1"/>
      <c r="AH126" s="1"/>
      <c r="AI126" s="1"/>
      <c r="AJ126" s="40"/>
      <c r="AK126" s="44"/>
      <c r="AL126" s="44"/>
      <c r="AM126" s="44"/>
      <c r="AN126" s="44"/>
      <c r="AO126" s="44"/>
      <c r="AP126" s="44"/>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row>
    <row r="127" spans="1:106" s="132" customFormat="1" x14ac:dyDescent="0.35">
      <c r="A127" s="120"/>
      <c r="B127" s="120"/>
      <c r="C127" s="120"/>
      <c r="D127" s="120"/>
      <c r="E127" s="120"/>
      <c r="F127" s="77"/>
      <c r="G127" s="77"/>
      <c r="H127" s="77"/>
      <c r="I127" s="77"/>
      <c r="J127" s="77"/>
      <c r="K127" s="77"/>
      <c r="L127" s="120"/>
      <c r="M127" s="120"/>
      <c r="N127" s="78"/>
      <c r="O127" s="120"/>
      <c r="P127" s="167"/>
      <c r="Q127" s="167"/>
      <c r="R127" s="168"/>
      <c r="S127" s="120"/>
      <c r="T127" s="302"/>
      <c r="U127" s="120"/>
      <c r="V127" s="56"/>
      <c r="W127" s="59"/>
      <c r="Y127" s="44"/>
      <c r="Z127" s="44"/>
      <c r="AA127" s="2"/>
      <c r="AB127" s="1"/>
      <c r="AC127" s="1"/>
      <c r="AD127" s="1"/>
      <c r="AE127" s="1"/>
      <c r="AF127" s="1"/>
      <c r="AG127" s="1"/>
      <c r="AH127" s="1"/>
      <c r="AI127" s="1"/>
      <c r="AJ127" s="40"/>
      <c r="AK127" s="44"/>
      <c r="AL127" s="44"/>
      <c r="AM127" s="44"/>
      <c r="AN127" s="44"/>
      <c r="AO127" s="44"/>
      <c r="AP127" s="44"/>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row>
    <row r="128" spans="1:106" s="132" customFormat="1" x14ac:dyDescent="0.35">
      <c r="A128" s="120"/>
      <c r="B128" s="120"/>
      <c r="C128" s="120"/>
      <c r="D128" s="120"/>
      <c r="E128" s="120"/>
      <c r="F128" s="77"/>
      <c r="G128" s="77"/>
      <c r="H128" s="77"/>
      <c r="I128" s="77"/>
      <c r="J128" s="77"/>
      <c r="K128" s="77"/>
      <c r="L128" s="120"/>
      <c r="M128" s="120"/>
      <c r="N128" s="78"/>
      <c r="O128" s="120"/>
      <c r="P128" s="167"/>
      <c r="Q128" s="167"/>
      <c r="R128" s="168"/>
      <c r="S128" s="120"/>
      <c r="T128" s="302"/>
      <c r="U128" s="120"/>
      <c r="V128" s="56"/>
      <c r="W128" s="59"/>
      <c r="Y128" s="44"/>
      <c r="Z128" s="44"/>
      <c r="AA128" s="2"/>
      <c r="AB128" s="1"/>
      <c r="AC128" s="1"/>
      <c r="AD128" s="1"/>
      <c r="AE128" s="1"/>
      <c r="AF128" s="1"/>
      <c r="AG128" s="1"/>
      <c r="AH128" s="1"/>
      <c r="AI128" s="1"/>
      <c r="AJ128" s="40"/>
      <c r="AK128" s="44"/>
      <c r="AL128" s="44"/>
      <c r="AM128" s="44"/>
      <c r="AN128" s="44"/>
      <c r="AO128" s="44"/>
      <c r="AP128" s="44"/>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row>
    <row r="129" spans="1:106" s="132" customFormat="1" x14ac:dyDescent="0.35">
      <c r="A129" s="120"/>
      <c r="B129" s="120"/>
      <c r="C129" s="120"/>
      <c r="D129" s="120"/>
      <c r="E129" s="120"/>
      <c r="F129" s="77"/>
      <c r="G129" s="77"/>
      <c r="H129" s="77"/>
      <c r="I129" s="77"/>
      <c r="J129" s="77"/>
      <c r="K129" s="77"/>
      <c r="L129" s="120"/>
      <c r="M129" s="120"/>
      <c r="N129" s="78"/>
      <c r="O129" s="120"/>
      <c r="P129" s="167"/>
      <c r="Q129" s="167"/>
      <c r="R129" s="168"/>
      <c r="S129" s="120"/>
      <c r="T129" s="302"/>
      <c r="U129" s="120"/>
      <c r="V129" s="56"/>
      <c r="W129" s="59"/>
      <c r="Y129" s="44"/>
      <c r="Z129" s="44"/>
      <c r="AA129" s="2"/>
      <c r="AB129" s="1"/>
      <c r="AC129" s="1"/>
      <c r="AD129" s="1"/>
      <c r="AE129" s="1"/>
      <c r="AF129" s="1"/>
      <c r="AG129" s="1"/>
      <c r="AH129" s="1"/>
      <c r="AI129" s="1"/>
      <c r="AJ129" s="40"/>
      <c r="AK129" s="44"/>
      <c r="AL129" s="44"/>
      <c r="AM129" s="44"/>
      <c r="AN129" s="44"/>
      <c r="AO129" s="44"/>
      <c r="AP129" s="44"/>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row>
    <row r="130" spans="1:106" s="132" customFormat="1" x14ac:dyDescent="0.35">
      <c r="A130" s="120"/>
      <c r="B130" s="120"/>
      <c r="C130" s="120"/>
      <c r="D130" s="120"/>
      <c r="E130" s="120"/>
      <c r="F130" s="77"/>
      <c r="G130" s="77"/>
      <c r="H130" s="77"/>
      <c r="I130" s="77"/>
      <c r="J130" s="77"/>
      <c r="K130" s="77"/>
      <c r="L130" s="120"/>
      <c r="M130" s="120"/>
      <c r="N130" s="78"/>
      <c r="O130" s="120"/>
      <c r="P130" s="167"/>
      <c r="Q130" s="167"/>
      <c r="R130" s="168"/>
      <c r="S130" s="120"/>
      <c r="T130" s="302"/>
      <c r="U130" s="120"/>
      <c r="V130" s="56"/>
      <c r="W130" s="59"/>
      <c r="Y130" s="44"/>
      <c r="Z130" s="44"/>
      <c r="AA130" s="2"/>
      <c r="AB130" s="1"/>
      <c r="AC130" s="1"/>
      <c r="AD130" s="1"/>
      <c r="AE130" s="1"/>
      <c r="AF130" s="1"/>
      <c r="AG130" s="1"/>
      <c r="AH130" s="1"/>
      <c r="AI130" s="1"/>
      <c r="AJ130" s="40"/>
      <c r="AK130" s="44"/>
      <c r="AL130" s="44"/>
      <c r="AM130" s="44"/>
      <c r="AN130" s="44"/>
      <c r="AO130" s="44"/>
      <c r="AP130" s="44"/>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row>
    <row r="131" spans="1:106" s="132" customFormat="1" x14ac:dyDescent="0.35">
      <c r="A131" s="120"/>
      <c r="B131" s="120"/>
      <c r="C131" s="120"/>
      <c r="D131" s="120"/>
      <c r="E131" s="120"/>
      <c r="F131" s="77"/>
      <c r="G131" s="77"/>
      <c r="H131" s="77"/>
      <c r="I131" s="77"/>
      <c r="J131" s="77"/>
      <c r="K131" s="77"/>
      <c r="L131" s="120"/>
      <c r="M131" s="120"/>
      <c r="N131" s="78"/>
      <c r="O131" s="120"/>
      <c r="P131" s="167"/>
      <c r="Q131" s="167"/>
      <c r="R131" s="168"/>
      <c r="S131" s="120"/>
      <c r="T131" s="302"/>
      <c r="U131" s="120"/>
      <c r="V131" s="56"/>
      <c r="W131" s="59"/>
      <c r="Y131" s="44"/>
      <c r="Z131" s="44"/>
      <c r="AA131" s="2"/>
      <c r="AB131" s="1"/>
      <c r="AC131" s="1"/>
      <c r="AD131" s="1"/>
      <c r="AE131" s="1"/>
      <c r="AF131" s="1"/>
      <c r="AG131" s="1"/>
      <c r="AH131" s="1"/>
      <c r="AI131" s="1"/>
      <c r="AJ131" s="40"/>
      <c r="AK131" s="44"/>
      <c r="AL131" s="44"/>
      <c r="AM131" s="44"/>
      <c r="AN131" s="44"/>
      <c r="AO131" s="44"/>
      <c r="AP131" s="44"/>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row>
    <row r="132" spans="1:106" s="132" customFormat="1" x14ac:dyDescent="0.35">
      <c r="A132" s="120"/>
      <c r="B132" s="120"/>
      <c r="C132" s="120"/>
      <c r="D132" s="120"/>
      <c r="E132" s="120"/>
      <c r="F132" s="77"/>
      <c r="G132" s="77"/>
      <c r="H132" s="77"/>
      <c r="I132" s="77"/>
      <c r="J132" s="77"/>
      <c r="K132" s="77"/>
      <c r="L132" s="120"/>
      <c r="M132" s="120"/>
      <c r="N132" s="78"/>
      <c r="O132" s="120"/>
      <c r="P132" s="167"/>
      <c r="Q132" s="167"/>
      <c r="R132" s="168"/>
      <c r="S132" s="120"/>
      <c r="T132" s="302"/>
      <c r="U132" s="120"/>
      <c r="V132" s="56"/>
      <c r="W132" s="59"/>
      <c r="Y132" s="44"/>
      <c r="Z132" s="44"/>
      <c r="AA132" s="2"/>
      <c r="AB132" s="1"/>
      <c r="AC132" s="1"/>
      <c r="AD132" s="1"/>
      <c r="AE132" s="1"/>
      <c r="AF132" s="1"/>
      <c r="AG132" s="1"/>
      <c r="AH132" s="1"/>
      <c r="AI132" s="1"/>
      <c r="AJ132" s="40"/>
      <c r="AK132" s="44"/>
      <c r="AL132" s="44"/>
      <c r="AM132" s="44"/>
      <c r="AN132" s="44"/>
      <c r="AO132" s="44"/>
      <c r="AP132" s="44"/>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row>
    <row r="133" spans="1:106" s="132" customFormat="1" x14ac:dyDescent="0.35">
      <c r="A133" s="120"/>
      <c r="B133" s="120"/>
      <c r="C133" s="120"/>
      <c r="D133" s="120"/>
      <c r="E133" s="120"/>
      <c r="F133" s="77"/>
      <c r="G133" s="77"/>
      <c r="H133" s="77"/>
      <c r="I133" s="77"/>
      <c r="J133" s="77"/>
      <c r="K133" s="77"/>
      <c r="L133" s="120"/>
      <c r="M133" s="120"/>
      <c r="N133" s="78"/>
      <c r="O133" s="120"/>
      <c r="P133" s="167"/>
      <c r="Q133" s="167"/>
      <c r="R133" s="168"/>
      <c r="S133" s="120"/>
      <c r="T133" s="302"/>
      <c r="U133" s="120"/>
      <c r="V133" s="56"/>
      <c r="W133" s="59"/>
      <c r="Y133" s="44"/>
      <c r="Z133" s="44"/>
      <c r="AA133" s="2"/>
      <c r="AB133" s="1"/>
      <c r="AC133" s="1"/>
      <c r="AD133" s="1"/>
      <c r="AE133" s="1"/>
      <c r="AF133" s="1"/>
      <c r="AG133" s="1"/>
      <c r="AH133" s="1"/>
      <c r="AI133" s="1"/>
      <c r="AJ133" s="40"/>
      <c r="AK133" s="44"/>
      <c r="AL133" s="44"/>
      <c r="AM133" s="44"/>
      <c r="AN133" s="44"/>
      <c r="AO133" s="44"/>
      <c r="AP133" s="44"/>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row>
    <row r="134" spans="1:106" s="132" customFormat="1" x14ac:dyDescent="0.35">
      <c r="A134" s="120"/>
      <c r="B134" s="120"/>
      <c r="C134" s="120"/>
      <c r="D134" s="120"/>
      <c r="E134" s="120"/>
      <c r="F134" s="77"/>
      <c r="G134" s="77"/>
      <c r="H134" s="77"/>
      <c r="I134" s="77"/>
      <c r="J134" s="77"/>
      <c r="K134" s="77"/>
      <c r="L134" s="120"/>
      <c r="M134" s="120"/>
      <c r="N134" s="78"/>
      <c r="O134" s="120"/>
      <c r="P134" s="167"/>
      <c r="Q134" s="167"/>
      <c r="R134" s="168"/>
      <c r="S134" s="120"/>
      <c r="T134" s="302"/>
      <c r="U134" s="120"/>
      <c r="V134" s="56"/>
      <c r="W134" s="59"/>
      <c r="Y134" s="44"/>
      <c r="Z134" s="44"/>
      <c r="AA134" s="2"/>
      <c r="AB134" s="1"/>
      <c r="AC134" s="1"/>
      <c r="AD134" s="1"/>
      <c r="AE134" s="1"/>
      <c r="AF134" s="1"/>
      <c r="AG134" s="1"/>
      <c r="AH134" s="1"/>
      <c r="AI134" s="1"/>
      <c r="AJ134" s="40"/>
      <c r="AK134" s="44"/>
      <c r="AL134" s="44"/>
      <c r="AM134" s="44"/>
      <c r="AN134" s="44"/>
      <c r="AO134" s="44"/>
      <c r="AP134" s="44"/>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row>
    <row r="135" spans="1:106" s="132" customFormat="1" x14ac:dyDescent="0.35">
      <c r="A135" s="120"/>
      <c r="B135" s="120"/>
      <c r="C135" s="120"/>
      <c r="D135" s="120"/>
      <c r="E135" s="120"/>
      <c r="F135" s="77"/>
      <c r="G135" s="77"/>
      <c r="H135" s="77"/>
      <c r="I135" s="77"/>
      <c r="J135" s="77"/>
      <c r="K135" s="77"/>
      <c r="L135" s="120"/>
      <c r="M135" s="120"/>
      <c r="N135" s="78"/>
      <c r="O135" s="120"/>
      <c r="P135" s="167"/>
      <c r="Q135" s="167"/>
      <c r="R135" s="168"/>
      <c r="S135" s="120"/>
      <c r="T135" s="302"/>
      <c r="U135" s="120"/>
      <c r="V135" s="56"/>
      <c r="W135" s="59"/>
      <c r="Y135" s="44"/>
      <c r="Z135" s="44"/>
      <c r="AA135" s="2"/>
      <c r="AB135" s="1"/>
      <c r="AC135" s="1"/>
      <c r="AD135" s="1"/>
      <c r="AE135" s="1"/>
      <c r="AF135" s="1"/>
      <c r="AG135" s="1"/>
      <c r="AH135" s="1"/>
      <c r="AI135" s="1"/>
      <c r="AJ135" s="40"/>
      <c r="AK135" s="44"/>
      <c r="AL135" s="44"/>
      <c r="AM135" s="44"/>
      <c r="AN135" s="44"/>
      <c r="AO135" s="44"/>
      <c r="AP135" s="44"/>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row>
    <row r="136" spans="1:106" s="132" customFormat="1" x14ac:dyDescent="0.35">
      <c r="A136" s="120"/>
      <c r="B136" s="120"/>
      <c r="C136" s="120"/>
      <c r="D136" s="120"/>
      <c r="E136" s="120"/>
      <c r="F136" s="77"/>
      <c r="G136" s="77"/>
      <c r="H136" s="77"/>
      <c r="I136" s="77"/>
      <c r="J136" s="77"/>
      <c r="K136" s="77"/>
      <c r="L136" s="120"/>
      <c r="M136" s="120"/>
      <c r="N136" s="78"/>
      <c r="O136" s="120"/>
      <c r="P136" s="167"/>
      <c r="Q136" s="167"/>
      <c r="R136" s="168"/>
      <c r="S136" s="120"/>
      <c r="T136" s="302"/>
      <c r="U136" s="120"/>
      <c r="V136" s="56"/>
      <c r="W136" s="59"/>
      <c r="Y136" s="44"/>
      <c r="Z136" s="44"/>
      <c r="AA136" s="2"/>
      <c r="AB136" s="1"/>
      <c r="AC136" s="1"/>
      <c r="AD136" s="1"/>
      <c r="AE136" s="1"/>
      <c r="AF136" s="1"/>
      <c r="AG136" s="1"/>
      <c r="AH136" s="1"/>
      <c r="AI136" s="1"/>
      <c r="AJ136" s="40"/>
      <c r="AK136" s="44"/>
      <c r="AL136" s="44"/>
      <c r="AM136" s="44"/>
      <c r="AN136" s="44"/>
      <c r="AO136" s="44"/>
      <c r="AP136" s="44"/>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row>
    <row r="137" spans="1:106" s="132" customFormat="1" x14ac:dyDescent="0.35">
      <c r="A137" s="120"/>
      <c r="B137" s="120"/>
      <c r="C137" s="120"/>
      <c r="D137" s="120"/>
      <c r="E137" s="120"/>
      <c r="F137" s="77"/>
      <c r="G137" s="77"/>
      <c r="H137" s="77"/>
      <c r="I137" s="77"/>
      <c r="J137" s="77"/>
      <c r="K137" s="77"/>
      <c r="L137" s="120"/>
      <c r="M137" s="120"/>
      <c r="N137" s="78"/>
      <c r="O137" s="120"/>
      <c r="P137" s="167"/>
      <c r="Q137" s="167"/>
      <c r="R137" s="168"/>
      <c r="S137" s="120"/>
      <c r="T137" s="302"/>
      <c r="U137" s="120"/>
      <c r="V137" s="56"/>
      <c r="W137" s="59"/>
      <c r="Y137" s="44"/>
      <c r="Z137" s="44"/>
      <c r="AA137" s="2"/>
      <c r="AB137" s="1"/>
      <c r="AC137" s="1"/>
      <c r="AD137" s="1"/>
      <c r="AE137" s="1"/>
      <c r="AF137" s="1"/>
      <c r="AG137" s="1"/>
      <c r="AH137" s="1"/>
      <c r="AI137" s="1"/>
      <c r="AJ137" s="40"/>
      <c r="AK137" s="44"/>
      <c r="AL137" s="44"/>
      <c r="AM137" s="44"/>
      <c r="AN137" s="44"/>
      <c r="AO137" s="44"/>
      <c r="AP137" s="44"/>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row>
    <row r="138" spans="1:106" s="132" customFormat="1" x14ac:dyDescent="0.35">
      <c r="A138" s="120"/>
      <c r="B138" s="120"/>
      <c r="C138" s="120"/>
      <c r="D138" s="120"/>
      <c r="E138" s="120"/>
      <c r="F138" s="77"/>
      <c r="G138" s="77"/>
      <c r="H138" s="77"/>
      <c r="I138" s="77"/>
      <c r="J138" s="77"/>
      <c r="K138" s="77"/>
      <c r="L138" s="120"/>
      <c r="M138" s="120"/>
      <c r="N138" s="78"/>
      <c r="O138" s="120"/>
      <c r="P138" s="167"/>
      <c r="Q138" s="167"/>
      <c r="R138" s="168"/>
      <c r="S138" s="120"/>
      <c r="T138" s="302"/>
      <c r="U138" s="120"/>
      <c r="V138" s="56"/>
      <c r="W138" s="59"/>
      <c r="Y138" s="44"/>
      <c r="Z138" s="44"/>
      <c r="AA138" s="2"/>
      <c r="AB138" s="1"/>
      <c r="AC138" s="1"/>
      <c r="AD138" s="1"/>
      <c r="AE138" s="1"/>
      <c r="AF138" s="1"/>
      <c r="AG138" s="1"/>
      <c r="AH138" s="1"/>
      <c r="AI138" s="1"/>
      <c r="AJ138" s="40"/>
      <c r="AK138" s="44"/>
      <c r="AL138" s="44"/>
      <c r="AM138" s="44"/>
      <c r="AN138" s="44"/>
      <c r="AO138" s="44"/>
      <c r="AP138" s="44"/>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row>
    <row r="139" spans="1:106" s="132" customFormat="1" x14ac:dyDescent="0.35">
      <c r="A139" s="120"/>
      <c r="B139" s="120"/>
      <c r="C139" s="120"/>
      <c r="D139" s="120"/>
      <c r="E139" s="120"/>
      <c r="F139" s="77"/>
      <c r="G139" s="77"/>
      <c r="H139" s="77"/>
      <c r="I139" s="77"/>
      <c r="J139" s="77"/>
      <c r="K139" s="77"/>
      <c r="L139" s="120"/>
      <c r="M139" s="120"/>
      <c r="N139" s="78"/>
      <c r="O139" s="120"/>
      <c r="P139" s="167"/>
      <c r="Q139" s="167"/>
      <c r="R139" s="168"/>
      <c r="S139" s="120"/>
      <c r="T139" s="302"/>
      <c r="U139" s="120"/>
      <c r="V139" s="56"/>
      <c r="W139" s="59"/>
      <c r="Y139" s="44"/>
      <c r="Z139" s="44"/>
      <c r="AA139" s="2"/>
      <c r="AB139" s="1"/>
      <c r="AC139" s="1"/>
      <c r="AD139" s="1"/>
      <c r="AE139" s="1"/>
      <c r="AF139" s="1"/>
      <c r="AG139" s="1"/>
      <c r="AH139" s="1"/>
      <c r="AI139" s="1"/>
      <c r="AJ139" s="40"/>
      <c r="AK139" s="44"/>
      <c r="AL139" s="44"/>
      <c r="AM139" s="44"/>
      <c r="AN139" s="44"/>
      <c r="AO139" s="44"/>
      <c r="AP139" s="44"/>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row>
    <row r="140" spans="1:106" s="132" customFormat="1" x14ac:dyDescent="0.35">
      <c r="A140" s="120"/>
      <c r="B140" s="120"/>
      <c r="C140" s="120"/>
      <c r="D140" s="120"/>
      <c r="E140" s="120"/>
      <c r="F140" s="77"/>
      <c r="G140" s="77"/>
      <c r="H140" s="77"/>
      <c r="I140" s="77"/>
      <c r="J140" s="77"/>
      <c r="K140" s="77"/>
      <c r="L140" s="120"/>
      <c r="M140" s="120"/>
      <c r="N140" s="78"/>
      <c r="O140" s="120"/>
      <c r="P140" s="167"/>
      <c r="Q140" s="167"/>
      <c r="R140" s="168"/>
      <c r="S140" s="120"/>
      <c r="T140" s="302"/>
      <c r="U140" s="120"/>
      <c r="V140" s="56"/>
      <c r="W140" s="59"/>
      <c r="Y140" s="44"/>
      <c r="Z140" s="44"/>
      <c r="AA140" s="2"/>
      <c r="AB140" s="1"/>
      <c r="AC140" s="1"/>
      <c r="AD140" s="1"/>
      <c r="AE140" s="1"/>
      <c r="AF140" s="1"/>
      <c r="AG140" s="1"/>
      <c r="AH140" s="1"/>
      <c r="AI140" s="1"/>
      <c r="AJ140" s="40"/>
      <c r="AK140" s="44"/>
      <c r="AL140" s="44"/>
      <c r="AM140" s="44"/>
      <c r="AN140" s="44"/>
      <c r="AO140" s="44"/>
      <c r="AP140" s="44"/>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row>
    <row r="141" spans="1:106" s="132" customFormat="1" x14ac:dyDescent="0.35">
      <c r="A141" s="120"/>
      <c r="B141" s="120"/>
      <c r="C141" s="120"/>
      <c r="D141" s="120"/>
      <c r="E141" s="120"/>
      <c r="F141" s="77"/>
      <c r="G141" s="77"/>
      <c r="H141" s="77"/>
      <c r="I141" s="77"/>
      <c r="J141" s="77"/>
      <c r="K141" s="77"/>
      <c r="L141" s="120"/>
      <c r="M141" s="120"/>
      <c r="N141" s="78"/>
      <c r="O141" s="120"/>
      <c r="P141" s="167"/>
      <c r="Q141" s="167"/>
      <c r="R141" s="168"/>
      <c r="S141" s="120"/>
      <c r="T141" s="302"/>
      <c r="U141" s="120"/>
      <c r="V141" s="56"/>
      <c r="W141" s="59"/>
      <c r="Y141" s="44"/>
      <c r="Z141" s="44"/>
      <c r="AA141" s="2"/>
      <c r="AB141" s="1"/>
      <c r="AC141" s="1"/>
      <c r="AD141" s="1"/>
      <c r="AE141" s="1"/>
      <c r="AF141" s="1"/>
      <c r="AG141" s="1"/>
      <c r="AH141" s="1"/>
      <c r="AI141" s="1"/>
      <c r="AJ141" s="40"/>
      <c r="AK141" s="44"/>
      <c r="AL141" s="44"/>
      <c r="AM141" s="44"/>
      <c r="AN141" s="44"/>
      <c r="AO141" s="44"/>
      <c r="AP141" s="44"/>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row>
    <row r="142" spans="1:106" s="132" customFormat="1" x14ac:dyDescent="0.35">
      <c r="A142" s="120"/>
      <c r="B142" s="120"/>
      <c r="C142" s="120"/>
      <c r="D142" s="120"/>
      <c r="E142" s="120"/>
      <c r="F142" s="77"/>
      <c r="G142" s="77"/>
      <c r="H142" s="77"/>
      <c r="I142" s="77"/>
      <c r="J142" s="77"/>
      <c r="K142" s="77"/>
      <c r="L142" s="120"/>
      <c r="M142" s="120"/>
      <c r="N142" s="78"/>
      <c r="O142" s="120"/>
      <c r="P142" s="167"/>
      <c r="Q142" s="167"/>
      <c r="R142" s="168"/>
      <c r="S142" s="120"/>
      <c r="T142" s="302"/>
      <c r="U142" s="120"/>
      <c r="V142" s="56"/>
      <c r="W142" s="59"/>
      <c r="Y142" s="44"/>
      <c r="Z142" s="44"/>
      <c r="AA142" s="2"/>
      <c r="AB142" s="1"/>
      <c r="AC142" s="1"/>
      <c r="AD142" s="1"/>
      <c r="AE142" s="1"/>
      <c r="AF142" s="1"/>
      <c r="AG142" s="1"/>
      <c r="AH142" s="1"/>
      <c r="AI142" s="1"/>
      <c r="AJ142" s="40"/>
      <c r="AK142" s="44"/>
      <c r="AL142" s="44"/>
      <c r="AM142" s="44"/>
      <c r="AN142" s="44"/>
      <c r="AO142" s="44"/>
      <c r="AP142" s="44"/>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row>
    <row r="143" spans="1:106" s="132" customFormat="1" x14ac:dyDescent="0.35">
      <c r="A143" s="120"/>
      <c r="B143" s="120"/>
      <c r="C143" s="120"/>
      <c r="D143" s="120"/>
      <c r="E143" s="120"/>
      <c r="F143" s="77"/>
      <c r="G143" s="77"/>
      <c r="H143" s="77"/>
      <c r="I143" s="77"/>
      <c r="J143" s="77"/>
      <c r="K143" s="77"/>
      <c r="L143" s="120"/>
      <c r="M143" s="120"/>
      <c r="N143" s="78"/>
      <c r="O143" s="120"/>
      <c r="P143" s="167"/>
      <c r="Q143" s="167"/>
      <c r="R143" s="168"/>
      <c r="S143" s="120"/>
      <c r="T143" s="302"/>
      <c r="U143" s="120"/>
      <c r="V143" s="56"/>
      <c r="W143" s="59"/>
      <c r="Y143" s="44"/>
      <c r="Z143" s="44"/>
      <c r="AA143" s="2"/>
      <c r="AB143" s="1"/>
      <c r="AC143" s="1"/>
      <c r="AD143" s="1"/>
      <c r="AE143" s="1"/>
      <c r="AF143" s="1"/>
      <c r="AG143" s="1"/>
      <c r="AH143" s="1"/>
      <c r="AI143" s="1"/>
      <c r="AJ143" s="40"/>
      <c r="AK143" s="44"/>
      <c r="AL143" s="44"/>
      <c r="AM143" s="44"/>
      <c r="AN143" s="44"/>
      <c r="AO143" s="44"/>
      <c r="AP143" s="44"/>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row>
    <row r="144" spans="1:106" s="132" customFormat="1" x14ac:dyDescent="0.35">
      <c r="A144" s="120"/>
      <c r="B144" s="120"/>
      <c r="C144" s="120"/>
      <c r="D144" s="120"/>
      <c r="E144" s="120"/>
      <c r="F144" s="77"/>
      <c r="G144" s="77"/>
      <c r="H144" s="77"/>
      <c r="I144" s="77"/>
      <c r="J144" s="77"/>
      <c r="K144" s="77"/>
      <c r="L144" s="120"/>
      <c r="M144" s="120"/>
      <c r="N144" s="78"/>
      <c r="O144" s="120"/>
      <c r="P144" s="167"/>
      <c r="Q144" s="167"/>
      <c r="R144" s="168"/>
      <c r="S144" s="120"/>
      <c r="T144" s="302"/>
      <c r="U144" s="120"/>
      <c r="V144" s="56"/>
      <c r="W144" s="59"/>
      <c r="Y144" s="44"/>
      <c r="Z144" s="44"/>
      <c r="AA144" s="2"/>
      <c r="AB144" s="1"/>
      <c r="AC144" s="1"/>
      <c r="AD144" s="1"/>
      <c r="AE144" s="1"/>
      <c r="AF144" s="1"/>
      <c r="AG144" s="1"/>
      <c r="AH144" s="1"/>
      <c r="AI144" s="1"/>
      <c r="AJ144" s="40"/>
      <c r="AK144" s="44"/>
      <c r="AL144" s="44"/>
      <c r="AM144" s="44"/>
      <c r="AN144" s="44"/>
      <c r="AO144" s="44"/>
      <c r="AP144" s="44"/>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row>
    <row r="145" spans="1:106" s="132" customFormat="1" x14ac:dyDescent="0.35">
      <c r="A145" s="120"/>
      <c r="B145" s="120"/>
      <c r="C145" s="120"/>
      <c r="D145" s="120"/>
      <c r="E145" s="120"/>
      <c r="F145" s="77"/>
      <c r="G145" s="77"/>
      <c r="H145" s="77"/>
      <c r="I145" s="77"/>
      <c r="J145" s="77"/>
      <c r="K145" s="77"/>
      <c r="L145" s="120"/>
      <c r="M145" s="120"/>
      <c r="N145" s="78"/>
      <c r="O145" s="120"/>
      <c r="P145" s="167"/>
      <c r="Q145" s="167"/>
      <c r="R145" s="168"/>
      <c r="S145" s="120"/>
      <c r="T145" s="302"/>
      <c r="U145" s="120"/>
      <c r="V145" s="56"/>
      <c r="W145" s="59"/>
      <c r="Y145" s="44"/>
      <c r="Z145" s="44"/>
      <c r="AA145" s="2"/>
      <c r="AB145" s="1"/>
      <c r="AC145" s="1"/>
      <c r="AD145" s="1"/>
      <c r="AE145" s="1"/>
      <c r="AF145" s="1"/>
      <c r="AG145" s="1"/>
      <c r="AH145" s="1"/>
      <c r="AI145" s="1"/>
      <c r="AJ145" s="40"/>
      <c r="AK145" s="44"/>
      <c r="AL145" s="44"/>
      <c r="AM145" s="44"/>
      <c r="AN145" s="44"/>
      <c r="AO145" s="44"/>
      <c r="AP145" s="44"/>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row>
    <row r="146" spans="1:106" s="132" customFormat="1" x14ac:dyDescent="0.35">
      <c r="A146" s="120"/>
      <c r="B146" s="120"/>
      <c r="C146" s="120"/>
      <c r="D146" s="120"/>
      <c r="E146" s="120"/>
      <c r="F146" s="77"/>
      <c r="G146" s="77"/>
      <c r="H146" s="77"/>
      <c r="I146" s="77"/>
      <c r="J146" s="77"/>
      <c r="K146" s="77"/>
      <c r="L146" s="120"/>
      <c r="M146" s="120"/>
      <c r="N146" s="78"/>
      <c r="O146" s="120"/>
      <c r="P146" s="167"/>
      <c r="Q146" s="167"/>
      <c r="R146" s="168"/>
      <c r="S146" s="120"/>
      <c r="T146" s="302"/>
      <c r="U146" s="120"/>
      <c r="V146" s="56"/>
      <c r="W146" s="59"/>
      <c r="Y146" s="44"/>
      <c r="Z146" s="44"/>
      <c r="AA146" s="2"/>
      <c r="AB146" s="1"/>
      <c r="AC146" s="1"/>
      <c r="AD146" s="1"/>
      <c r="AE146" s="1"/>
      <c r="AF146" s="1"/>
      <c r="AG146" s="1"/>
      <c r="AH146" s="1"/>
      <c r="AI146" s="1"/>
      <c r="AJ146" s="40"/>
      <c r="AK146" s="44"/>
      <c r="AL146" s="44"/>
      <c r="AM146" s="44"/>
      <c r="AN146" s="44"/>
      <c r="AO146" s="44"/>
      <c r="AP146" s="44"/>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row>
    <row r="147" spans="1:106" s="132" customFormat="1" x14ac:dyDescent="0.35">
      <c r="A147" s="120"/>
      <c r="B147" s="120"/>
      <c r="C147" s="120"/>
      <c r="D147" s="120"/>
      <c r="E147" s="120"/>
      <c r="F147" s="77"/>
      <c r="G147" s="77"/>
      <c r="H147" s="77"/>
      <c r="I147" s="77"/>
      <c r="J147" s="77"/>
      <c r="K147" s="77"/>
      <c r="L147" s="120"/>
      <c r="M147" s="120"/>
      <c r="N147" s="78"/>
      <c r="O147" s="120"/>
      <c r="P147" s="167"/>
      <c r="Q147" s="167"/>
      <c r="R147" s="168"/>
      <c r="S147" s="120"/>
      <c r="T147" s="302"/>
      <c r="U147" s="120"/>
      <c r="V147" s="56"/>
      <c r="W147" s="59"/>
      <c r="Y147" s="44"/>
      <c r="Z147" s="44"/>
      <c r="AA147" s="2"/>
      <c r="AB147" s="1"/>
      <c r="AC147" s="1"/>
      <c r="AD147" s="1"/>
      <c r="AE147" s="1"/>
      <c r="AF147" s="1"/>
      <c r="AG147" s="1"/>
      <c r="AH147" s="1"/>
      <c r="AI147" s="1"/>
      <c r="AJ147" s="40"/>
      <c r="AK147" s="44"/>
      <c r="AL147" s="44"/>
      <c r="AM147" s="44"/>
      <c r="AN147" s="44"/>
      <c r="AO147" s="44"/>
      <c r="AP147" s="44"/>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row>
    <row r="148" spans="1:106" s="132" customFormat="1" x14ac:dyDescent="0.35">
      <c r="A148" s="120"/>
      <c r="B148" s="120"/>
      <c r="C148" s="120"/>
      <c r="D148" s="120"/>
      <c r="E148" s="120"/>
      <c r="F148" s="77"/>
      <c r="G148" s="77"/>
      <c r="H148" s="77"/>
      <c r="I148" s="77"/>
      <c r="J148" s="77"/>
      <c r="K148" s="77"/>
      <c r="L148" s="120"/>
      <c r="M148" s="120"/>
      <c r="N148" s="78"/>
      <c r="O148" s="120"/>
      <c r="P148" s="167"/>
      <c r="Q148" s="167"/>
      <c r="R148" s="168"/>
      <c r="S148" s="120"/>
      <c r="T148" s="302"/>
      <c r="U148" s="120"/>
      <c r="V148" s="56"/>
      <c r="W148" s="59"/>
      <c r="Y148" s="44"/>
      <c r="Z148" s="44"/>
      <c r="AA148" s="2"/>
      <c r="AB148" s="1"/>
      <c r="AC148" s="1"/>
      <c r="AD148" s="1"/>
      <c r="AE148" s="1"/>
      <c r="AF148" s="1"/>
      <c r="AG148" s="1"/>
      <c r="AH148" s="1"/>
      <c r="AI148" s="1"/>
      <c r="AJ148" s="40"/>
      <c r="AK148" s="44"/>
      <c r="AL148" s="44"/>
      <c r="AM148" s="44"/>
      <c r="AN148" s="44"/>
      <c r="AO148" s="44"/>
      <c r="AP148" s="44"/>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row>
    <row r="149" spans="1:106" s="132" customFormat="1" x14ac:dyDescent="0.35">
      <c r="A149" s="120"/>
      <c r="B149" s="120"/>
      <c r="C149" s="120"/>
      <c r="D149" s="120"/>
      <c r="E149" s="120"/>
      <c r="F149" s="77"/>
      <c r="G149" s="77"/>
      <c r="H149" s="77"/>
      <c r="I149" s="77"/>
      <c r="J149" s="77"/>
      <c r="K149" s="77"/>
      <c r="L149" s="120"/>
      <c r="M149" s="120"/>
      <c r="N149" s="78"/>
      <c r="O149" s="120"/>
      <c r="P149" s="167"/>
      <c r="Q149" s="167"/>
      <c r="R149" s="168"/>
      <c r="S149" s="120"/>
      <c r="T149" s="302"/>
      <c r="U149" s="120"/>
      <c r="V149" s="56"/>
      <c r="W149" s="59"/>
      <c r="Y149" s="44"/>
      <c r="Z149" s="44"/>
      <c r="AA149" s="2"/>
      <c r="AB149" s="1"/>
      <c r="AC149" s="1"/>
      <c r="AD149" s="1"/>
      <c r="AE149" s="1"/>
      <c r="AF149" s="1"/>
      <c r="AG149" s="1"/>
      <c r="AH149" s="1"/>
      <c r="AI149" s="1"/>
      <c r="AJ149" s="40"/>
      <c r="AK149" s="44"/>
      <c r="AL149" s="44"/>
      <c r="AM149" s="44"/>
      <c r="AN149" s="44"/>
      <c r="AO149" s="44"/>
      <c r="AP149" s="44"/>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row>
    <row r="150" spans="1:106" s="132" customFormat="1" x14ac:dyDescent="0.35">
      <c r="A150" s="120"/>
      <c r="B150" s="120"/>
      <c r="C150" s="120"/>
      <c r="D150" s="120"/>
      <c r="E150" s="120"/>
      <c r="F150" s="77"/>
      <c r="G150" s="77"/>
      <c r="H150" s="77"/>
      <c r="I150" s="77"/>
      <c r="J150" s="77"/>
      <c r="K150" s="77"/>
      <c r="L150" s="120"/>
      <c r="M150" s="120"/>
      <c r="N150" s="78"/>
      <c r="O150" s="120"/>
      <c r="P150" s="167"/>
      <c r="Q150" s="167"/>
      <c r="R150" s="168"/>
      <c r="S150" s="120"/>
      <c r="T150" s="302"/>
      <c r="U150" s="120"/>
      <c r="V150" s="56"/>
      <c r="W150" s="59"/>
      <c r="Y150" s="44"/>
      <c r="Z150" s="44"/>
      <c r="AA150" s="2"/>
      <c r="AB150" s="1"/>
      <c r="AC150" s="1"/>
      <c r="AD150" s="1"/>
      <c r="AE150" s="1"/>
      <c r="AF150" s="1"/>
      <c r="AG150" s="1"/>
      <c r="AH150" s="1"/>
      <c r="AI150" s="1"/>
      <c r="AJ150" s="40"/>
      <c r="AK150" s="44"/>
      <c r="AL150" s="44"/>
      <c r="AM150" s="44"/>
      <c r="AN150" s="44"/>
      <c r="AO150" s="44"/>
      <c r="AP150" s="44"/>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row>
    <row r="151" spans="1:106" s="132" customFormat="1" x14ac:dyDescent="0.35">
      <c r="A151" s="120"/>
      <c r="B151" s="120"/>
      <c r="C151" s="120"/>
      <c r="D151" s="120"/>
      <c r="E151" s="120"/>
      <c r="F151" s="77"/>
      <c r="G151" s="77"/>
      <c r="H151" s="77"/>
      <c r="I151" s="77"/>
      <c r="J151" s="77"/>
      <c r="K151" s="77"/>
      <c r="L151" s="120"/>
      <c r="M151" s="120"/>
      <c r="N151" s="78"/>
      <c r="O151" s="120"/>
      <c r="P151" s="167"/>
      <c r="Q151" s="167"/>
      <c r="R151" s="168"/>
      <c r="S151" s="120"/>
      <c r="T151" s="302"/>
      <c r="U151" s="120"/>
      <c r="V151" s="56"/>
      <c r="W151" s="59"/>
      <c r="Y151" s="44"/>
      <c r="Z151" s="44"/>
      <c r="AA151" s="2"/>
      <c r="AB151" s="1"/>
      <c r="AC151" s="1"/>
      <c r="AD151" s="1"/>
      <c r="AE151" s="1"/>
      <c r="AF151" s="1"/>
      <c r="AG151" s="1"/>
      <c r="AH151" s="1"/>
      <c r="AI151" s="1"/>
      <c r="AJ151" s="40"/>
      <c r="AK151" s="44"/>
      <c r="AL151" s="44"/>
      <c r="AM151" s="44"/>
      <c r="AN151" s="44"/>
      <c r="AO151" s="44"/>
      <c r="AP151" s="44"/>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row>
    <row r="152" spans="1:106" s="132" customFormat="1" x14ac:dyDescent="0.35">
      <c r="A152" s="120"/>
      <c r="B152" s="120"/>
      <c r="C152" s="120"/>
      <c r="D152" s="120"/>
      <c r="E152" s="120"/>
      <c r="F152" s="77"/>
      <c r="G152" s="77"/>
      <c r="H152" s="77"/>
      <c r="I152" s="77"/>
      <c r="J152" s="77"/>
      <c r="K152" s="77"/>
      <c r="L152" s="120"/>
      <c r="M152" s="120"/>
      <c r="N152" s="78"/>
      <c r="O152" s="120"/>
      <c r="P152" s="167"/>
      <c r="Q152" s="167"/>
      <c r="R152" s="168"/>
      <c r="S152" s="120"/>
      <c r="T152" s="302"/>
      <c r="U152" s="120"/>
      <c r="V152" s="56"/>
      <c r="W152" s="59"/>
      <c r="Y152" s="44"/>
      <c r="Z152" s="44"/>
      <c r="AA152" s="2"/>
      <c r="AB152" s="1"/>
      <c r="AC152" s="1"/>
      <c r="AD152" s="1"/>
      <c r="AE152" s="1"/>
      <c r="AF152" s="1"/>
      <c r="AG152" s="1"/>
      <c r="AH152" s="1"/>
      <c r="AI152" s="1"/>
      <c r="AJ152" s="40"/>
      <c r="AK152" s="44"/>
      <c r="AL152" s="44"/>
      <c r="AM152" s="44"/>
      <c r="AN152" s="44"/>
      <c r="AO152" s="44"/>
      <c r="AP152" s="44"/>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row>
    <row r="153" spans="1:106" s="132" customFormat="1" x14ac:dyDescent="0.35">
      <c r="A153" s="120"/>
      <c r="B153" s="120"/>
      <c r="C153" s="120"/>
      <c r="D153" s="120"/>
      <c r="E153" s="120"/>
      <c r="F153" s="77"/>
      <c r="G153" s="77"/>
      <c r="H153" s="77"/>
      <c r="I153" s="77"/>
      <c r="J153" s="77"/>
      <c r="K153" s="77"/>
      <c r="L153" s="120"/>
      <c r="M153" s="120"/>
      <c r="N153" s="78"/>
      <c r="O153" s="120"/>
      <c r="P153" s="167"/>
      <c r="Q153" s="167"/>
      <c r="R153" s="168"/>
      <c r="S153" s="120"/>
      <c r="T153" s="302"/>
      <c r="U153" s="120"/>
      <c r="V153" s="56"/>
      <c r="W153" s="59"/>
      <c r="Y153" s="44"/>
      <c r="Z153" s="44"/>
      <c r="AA153" s="2"/>
      <c r="AB153" s="1"/>
      <c r="AC153" s="1"/>
      <c r="AD153" s="1"/>
      <c r="AE153" s="1"/>
      <c r="AF153" s="1"/>
      <c r="AG153" s="1"/>
      <c r="AH153" s="1"/>
      <c r="AI153" s="1"/>
      <c r="AJ153" s="40"/>
      <c r="AK153" s="44"/>
      <c r="AL153" s="44"/>
      <c r="AM153" s="44"/>
      <c r="AN153" s="44"/>
      <c r="AO153" s="44"/>
      <c r="AP153" s="44"/>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row>
    <row r="154" spans="1:106" s="132" customFormat="1" x14ac:dyDescent="0.35">
      <c r="A154" s="120"/>
      <c r="B154" s="120"/>
      <c r="C154" s="120"/>
      <c r="D154" s="120"/>
      <c r="E154" s="120"/>
      <c r="F154" s="77"/>
      <c r="G154" s="77"/>
      <c r="H154" s="77"/>
      <c r="I154" s="77"/>
      <c r="J154" s="77"/>
      <c r="K154" s="77"/>
      <c r="L154" s="120"/>
      <c r="M154" s="120"/>
      <c r="N154" s="78"/>
      <c r="O154" s="120"/>
      <c r="P154" s="167"/>
      <c r="Q154" s="167"/>
      <c r="R154" s="168"/>
      <c r="S154" s="120"/>
      <c r="T154" s="302"/>
      <c r="U154" s="120"/>
      <c r="V154" s="56"/>
      <c r="W154" s="59"/>
      <c r="Y154" s="44"/>
      <c r="Z154" s="44"/>
      <c r="AA154" s="2"/>
      <c r="AB154" s="1"/>
      <c r="AC154" s="1"/>
      <c r="AD154" s="1"/>
      <c r="AE154" s="1"/>
      <c r="AF154" s="1"/>
      <c r="AG154" s="1"/>
      <c r="AH154" s="1"/>
      <c r="AI154" s="1"/>
      <c r="AJ154" s="40"/>
      <c r="AK154" s="44"/>
      <c r="AL154" s="44"/>
      <c r="AM154" s="44"/>
      <c r="AN154" s="44"/>
      <c r="AO154" s="44"/>
      <c r="AP154" s="44"/>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row>
    <row r="155" spans="1:106" s="132" customFormat="1" x14ac:dyDescent="0.35">
      <c r="A155" s="120"/>
      <c r="B155" s="120"/>
      <c r="C155" s="120"/>
      <c r="D155" s="120"/>
      <c r="E155" s="120"/>
      <c r="F155" s="77"/>
      <c r="G155" s="77"/>
      <c r="H155" s="77"/>
      <c r="I155" s="77"/>
      <c r="J155" s="77"/>
      <c r="K155" s="77"/>
      <c r="L155" s="120"/>
      <c r="M155" s="120"/>
      <c r="N155" s="78"/>
      <c r="O155" s="120"/>
      <c r="P155" s="167"/>
      <c r="Q155" s="167"/>
      <c r="R155" s="168"/>
      <c r="S155" s="120"/>
      <c r="T155" s="302"/>
      <c r="U155" s="120"/>
      <c r="V155" s="56"/>
      <c r="W155" s="59"/>
      <c r="Y155" s="44"/>
      <c r="Z155" s="44"/>
      <c r="AA155" s="2"/>
      <c r="AB155" s="1"/>
      <c r="AC155" s="1"/>
      <c r="AD155" s="1"/>
      <c r="AE155" s="1"/>
      <c r="AF155" s="1"/>
      <c r="AG155" s="1"/>
      <c r="AH155" s="1"/>
      <c r="AI155" s="1"/>
      <c r="AJ155" s="40"/>
      <c r="AK155" s="44"/>
      <c r="AL155" s="44"/>
      <c r="AM155" s="44"/>
      <c r="AN155" s="44"/>
      <c r="AO155" s="44"/>
      <c r="AP155" s="44"/>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row>
    <row r="156" spans="1:106" s="132" customFormat="1" x14ac:dyDescent="0.35">
      <c r="A156" s="120"/>
      <c r="B156" s="120"/>
      <c r="C156" s="120"/>
      <c r="D156" s="120"/>
      <c r="E156" s="120"/>
      <c r="F156" s="77"/>
      <c r="G156" s="77"/>
      <c r="H156" s="77"/>
      <c r="I156" s="77"/>
      <c r="J156" s="77"/>
      <c r="K156" s="77"/>
      <c r="L156" s="120"/>
      <c r="M156" s="120"/>
      <c r="N156" s="78"/>
      <c r="O156" s="120"/>
      <c r="P156" s="167"/>
      <c r="Q156" s="167"/>
      <c r="R156" s="168"/>
      <c r="S156" s="120"/>
      <c r="T156" s="302"/>
      <c r="U156" s="120"/>
      <c r="V156" s="56"/>
      <c r="W156" s="59"/>
      <c r="Y156" s="44"/>
      <c r="Z156" s="44"/>
      <c r="AA156" s="2"/>
      <c r="AB156" s="1"/>
      <c r="AC156" s="1"/>
      <c r="AD156" s="1"/>
      <c r="AE156" s="1"/>
      <c r="AF156" s="1"/>
      <c r="AG156" s="1"/>
      <c r="AH156" s="1"/>
      <c r="AI156" s="1"/>
      <c r="AJ156" s="40"/>
      <c r="AK156" s="44"/>
      <c r="AL156" s="44"/>
      <c r="AM156" s="44"/>
      <c r="AN156" s="44"/>
      <c r="AO156" s="44"/>
      <c r="AP156" s="44"/>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row>
    <row r="157" spans="1:106" s="132" customFormat="1" x14ac:dyDescent="0.35">
      <c r="A157" s="120"/>
      <c r="B157" s="120"/>
      <c r="C157" s="120"/>
      <c r="D157" s="120"/>
      <c r="E157" s="120"/>
      <c r="F157" s="77"/>
      <c r="G157" s="77"/>
      <c r="H157" s="77"/>
      <c r="I157" s="77"/>
      <c r="J157" s="77"/>
      <c r="K157" s="77"/>
      <c r="L157" s="120"/>
      <c r="M157" s="120"/>
      <c r="N157" s="78"/>
      <c r="O157" s="120"/>
      <c r="P157" s="167"/>
      <c r="Q157" s="167"/>
      <c r="R157" s="168"/>
      <c r="S157" s="120"/>
      <c r="T157" s="302"/>
      <c r="U157" s="120"/>
      <c r="V157" s="56"/>
      <c r="W157" s="59"/>
      <c r="Y157" s="44"/>
      <c r="Z157" s="44"/>
      <c r="AA157" s="2"/>
      <c r="AB157" s="1"/>
      <c r="AC157" s="1"/>
      <c r="AD157" s="1"/>
      <c r="AE157" s="1"/>
      <c r="AF157" s="1"/>
      <c r="AG157" s="1"/>
      <c r="AH157" s="1"/>
      <c r="AI157" s="1"/>
      <c r="AJ157" s="40"/>
      <c r="AK157" s="44"/>
      <c r="AL157" s="44"/>
      <c r="AM157" s="44"/>
      <c r="AN157" s="44"/>
      <c r="AO157" s="44"/>
      <c r="AP157" s="44"/>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row>
    <row r="158" spans="1:106" s="132" customFormat="1" x14ac:dyDescent="0.35">
      <c r="A158" s="120"/>
      <c r="B158" s="120"/>
      <c r="C158" s="120"/>
      <c r="D158" s="120"/>
      <c r="E158" s="120"/>
      <c r="F158" s="77"/>
      <c r="G158" s="77"/>
      <c r="H158" s="77"/>
      <c r="I158" s="77"/>
      <c r="J158" s="77"/>
      <c r="K158" s="77"/>
      <c r="L158" s="120"/>
      <c r="M158" s="120"/>
      <c r="N158" s="78"/>
      <c r="O158" s="120"/>
      <c r="P158" s="167"/>
      <c r="Q158" s="167"/>
      <c r="R158" s="168"/>
      <c r="S158" s="120"/>
      <c r="T158" s="302"/>
      <c r="U158" s="120"/>
      <c r="V158" s="56"/>
      <c r="W158" s="59"/>
      <c r="Y158" s="44"/>
      <c r="Z158" s="44"/>
      <c r="AA158" s="2"/>
      <c r="AB158" s="1"/>
      <c r="AC158" s="1"/>
      <c r="AD158" s="1"/>
      <c r="AE158" s="1"/>
      <c r="AF158" s="1"/>
      <c r="AG158" s="1"/>
      <c r="AH158" s="1"/>
      <c r="AI158" s="1"/>
      <c r="AJ158" s="40"/>
      <c r="AK158" s="44"/>
      <c r="AL158" s="44"/>
      <c r="AM158" s="44"/>
      <c r="AN158" s="44"/>
      <c r="AO158" s="44"/>
      <c r="AP158" s="44"/>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row>
    <row r="159" spans="1:106" s="132" customFormat="1" x14ac:dyDescent="0.35">
      <c r="A159" s="120"/>
      <c r="B159" s="120"/>
      <c r="C159" s="120"/>
      <c r="D159" s="120"/>
      <c r="E159" s="120"/>
      <c r="F159" s="77"/>
      <c r="G159" s="77"/>
      <c r="H159" s="77"/>
      <c r="I159" s="77"/>
      <c r="J159" s="77"/>
      <c r="K159" s="77"/>
      <c r="L159" s="120"/>
      <c r="M159" s="120"/>
      <c r="N159" s="78"/>
      <c r="O159" s="120"/>
      <c r="P159" s="167"/>
      <c r="Q159" s="167"/>
      <c r="R159" s="168"/>
      <c r="S159" s="120"/>
      <c r="T159" s="302"/>
      <c r="U159" s="120"/>
      <c r="V159" s="56"/>
      <c r="W159" s="59"/>
      <c r="Y159" s="44"/>
      <c r="Z159" s="44"/>
      <c r="AA159" s="2"/>
      <c r="AB159" s="1"/>
      <c r="AC159" s="1"/>
      <c r="AD159" s="1"/>
      <c r="AE159" s="1"/>
      <c r="AF159" s="1"/>
      <c r="AG159" s="1"/>
      <c r="AH159" s="1"/>
      <c r="AI159" s="1"/>
      <c r="AJ159" s="40"/>
      <c r="AK159" s="44"/>
      <c r="AL159" s="44"/>
      <c r="AM159" s="44"/>
      <c r="AN159" s="44"/>
      <c r="AO159" s="44"/>
      <c r="AP159" s="44"/>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row>
    <row r="160" spans="1:106" s="132" customFormat="1" x14ac:dyDescent="0.35">
      <c r="A160" s="120"/>
      <c r="B160" s="120"/>
      <c r="C160" s="120"/>
      <c r="D160" s="120"/>
      <c r="E160" s="120"/>
      <c r="F160" s="77"/>
      <c r="G160" s="77"/>
      <c r="H160" s="77"/>
      <c r="I160" s="77"/>
      <c r="J160" s="77"/>
      <c r="K160" s="77"/>
      <c r="L160" s="120"/>
      <c r="M160" s="120"/>
      <c r="N160" s="78"/>
      <c r="O160" s="120"/>
      <c r="P160" s="167"/>
      <c r="Q160" s="167"/>
      <c r="R160" s="168"/>
      <c r="S160" s="120"/>
      <c r="T160" s="302"/>
      <c r="U160" s="120"/>
      <c r="V160" s="56"/>
      <c r="W160" s="59"/>
      <c r="Y160" s="44"/>
      <c r="Z160" s="44"/>
      <c r="AA160" s="2"/>
      <c r="AB160" s="1"/>
      <c r="AC160" s="1"/>
      <c r="AD160" s="1"/>
      <c r="AE160" s="1"/>
      <c r="AF160" s="1"/>
      <c r="AG160" s="1"/>
      <c r="AH160" s="1"/>
      <c r="AI160" s="1"/>
      <c r="AJ160" s="40"/>
      <c r="AK160" s="44"/>
      <c r="AL160" s="44"/>
      <c r="AM160" s="44"/>
      <c r="AN160" s="44"/>
      <c r="AO160" s="44"/>
      <c r="AP160" s="44"/>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row>
    <row r="161" spans="1:106" s="132" customFormat="1" x14ac:dyDescent="0.35">
      <c r="A161" s="120"/>
      <c r="B161" s="120"/>
      <c r="C161" s="120"/>
      <c r="D161" s="120"/>
      <c r="E161" s="120"/>
      <c r="F161" s="77"/>
      <c r="G161" s="77"/>
      <c r="H161" s="77"/>
      <c r="I161" s="77"/>
      <c r="J161" s="77"/>
      <c r="K161" s="77"/>
      <c r="L161" s="120"/>
      <c r="M161" s="120"/>
      <c r="N161" s="78"/>
      <c r="O161" s="120"/>
      <c r="P161" s="167"/>
      <c r="Q161" s="167"/>
      <c r="R161" s="168"/>
      <c r="S161" s="120"/>
      <c r="T161" s="302"/>
      <c r="U161" s="120"/>
      <c r="V161" s="56"/>
      <c r="W161" s="59"/>
      <c r="Y161" s="44"/>
      <c r="Z161" s="44"/>
      <c r="AA161" s="2"/>
      <c r="AB161" s="1"/>
      <c r="AC161" s="1"/>
      <c r="AD161" s="1"/>
      <c r="AE161" s="1"/>
      <c r="AF161" s="1"/>
      <c r="AG161" s="1"/>
      <c r="AH161" s="1"/>
      <c r="AI161" s="1"/>
      <c r="AJ161" s="40"/>
      <c r="AK161" s="44"/>
      <c r="AL161" s="44"/>
      <c r="AM161" s="44"/>
      <c r="AN161" s="44"/>
      <c r="AO161" s="44"/>
      <c r="AP161" s="44"/>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row>
    <row r="162" spans="1:106" s="132" customFormat="1" x14ac:dyDescent="0.35">
      <c r="A162" s="120"/>
      <c r="B162" s="120"/>
      <c r="C162" s="120"/>
      <c r="D162" s="120"/>
      <c r="E162" s="120"/>
      <c r="F162" s="77"/>
      <c r="G162" s="77"/>
      <c r="H162" s="77"/>
      <c r="I162" s="77"/>
      <c r="J162" s="77"/>
      <c r="K162" s="77"/>
      <c r="L162" s="120"/>
      <c r="M162" s="120"/>
      <c r="N162" s="78"/>
      <c r="O162" s="120"/>
      <c r="P162" s="167"/>
      <c r="Q162" s="167"/>
      <c r="R162" s="168"/>
      <c r="S162" s="120"/>
      <c r="T162" s="302"/>
      <c r="U162" s="120"/>
      <c r="V162" s="56"/>
      <c r="W162" s="59"/>
      <c r="Y162" s="44"/>
      <c r="Z162" s="44"/>
      <c r="AA162" s="2"/>
      <c r="AB162" s="1"/>
      <c r="AC162" s="1"/>
      <c r="AD162" s="1"/>
      <c r="AE162" s="1"/>
      <c r="AF162" s="1"/>
      <c r="AG162" s="1"/>
      <c r="AH162" s="1"/>
      <c r="AI162" s="1"/>
      <c r="AJ162" s="40"/>
      <c r="AK162" s="44"/>
      <c r="AL162" s="44"/>
      <c r="AM162" s="44"/>
      <c r="AN162" s="44"/>
      <c r="AO162" s="44"/>
      <c r="AP162" s="44"/>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row>
    <row r="163" spans="1:106" s="132" customFormat="1" x14ac:dyDescent="0.35">
      <c r="A163" s="120"/>
      <c r="B163" s="120"/>
      <c r="C163" s="120"/>
      <c r="D163" s="120"/>
      <c r="E163" s="120"/>
      <c r="F163" s="77"/>
      <c r="G163" s="77"/>
      <c r="H163" s="77"/>
      <c r="I163" s="77"/>
      <c r="J163" s="77"/>
      <c r="K163" s="77"/>
      <c r="L163" s="120"/>
      <c r="M163" s="120"/>
      <c r="N163" s="78"/>
      <c r="O163" s="120"/>
      <c r="P163" s="167"/>
      <c r="Q163" s="167"/>
      <c r="R163" s="168"/>
      <c r="S163" s="120"/>
      <c r="T163" s="302"/>
      <c r="U163" s="120"/>
      <c r="V163" s="56"/>
      <c r="W163" s="59"/>
      <c r="Y163" s="44"/>
      <c r="Z163" s="44"/>
      <c r="AA163" s="2"/>
      <c r="AB163" s="1"/>
      <c r="AC163" s="1"/>
      <c r="AD163" s="1"/>
      <c r="AE163" s="1"/>
      <c r="AF163" s="1"/>
      <c r="AG163" s="1"/>
      <c r="AH163" s="1"/>
      <c r="AI163" s="1"/>
      <c r="AJ163" s="40"/>
      <c r="AK163" s="44"/>
      <c r="AL163" s="44"/>
      <c r="AM163" s="44"/>
      <c r="AN163" s="44"/>
      <c r="AO163" s="44"/>
      <c r="AP163" s="44"/>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row>
    <row r="164" spans="1:106" s="132" customFormat="1" x14ac:dyDescent="0.35">
      <c r="A164" s="120"/>
      <c r="B164" s="120"/>
      <c r="C164" s="120"/>
      <c r="D164" s="120"/>
      <c r="E164" s="120"/>
      <c r="F164" s="77"/>
      <c r="G164" s="77"/>
      <c r="H164" s="77"/>
      <c r="I164" s="77"/>
      <c r="J164" s="77"/>
      <c r="K164" s="77"/>
      <c r="L164" s="120"/>
      <c r="M164" s="120"/>
      <c r="N164" s="78"/>
      <c r="O164" s="120"/>
      <c r="P164" s="167"/>
      <c r="Q164" s="167"/>
      <c r="R164" s="168"/>
      <c r="S164" s="120"/>
      <c r="T164" s="302"/>
      <c r="U164" s="120"/>
      <c r="V164" s="56"/>
      <c r="W164" s="59"/>
      <c r="Y164" s="44"/>
      <c r="Z164" s="44"/>
      <c r="AA164" s="2"/>
      <c r="AB164" s="1"/>
      <c r="AC164" s="1"/>
      <c r="AD164" s="1"/>
      <c r="AE164" s="1"/>
      <c r="AF164" s="1"/>
      <c r="AG164" s="1"/>
      <c r="AH164" s="1"/>
      <c r="AI164" s="1"/>
      <c r="AJ164" s="40"/>
      <c r="AK164" s="44"/>
      <c r="AL164" s="44"/>
      <c r="AM164" s="44"/>
      <c r="AN164" s="44"/>
      <c r="AO164" s="44"/>
      <c r="AP164" s="44"/>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row>
    <row r="165" spans="1:106" s="132" customFormat="1" x14ac:dyDescent="0.35">
      <c r="A165" s="120"/>
      <c r="B165" s="120"/>
      <c r="C165" s="120"/>
      <c r="D165" s="120"/>
      <c r="E165" s="120"/>
      <c r="F165" s="77"/>
      <c r="G165" s="77"/>
      <c r="H165" s="77"/>
      <c r="I165" s="77"/>
      <c r="J165" s="77"/>
      <c r="K165" s="77"/>
      <c r="L165" s="120"/>
      <c r="M165" s="120"/>
      <c r="N165" s="78"/>
      <c r="O165" s="120"/>
      <c r="P165" s="167"/>
      <c r="Q165" s="167"/>
      <c r="R165" s="168"/>
      <c r="S165" s="120"/>
      <c r="T165" s="302"/>
      <c r="U165" s="120"/>
      <c r="V165" s="56"/>
      <c r="W165" s="59"/>
      <c r="Y165" s="44"/>
      <c r="Z165" s="44"/>
      <c r="AA165" s="2"/>
      <c r="AB165" s="1"/>
      <c r="AC165" s="1"/>
      <c r="AD165" s="1"/>
      <c r="AE165" s="1"/>
      <c r="AF165" s="1"/>
      <c r="AG165" s="1"/>
      <c r="AH165" s="1"/>
      <c r="AI165" s="1"/>
      <c r="AJ165" s="40"/>
      <c r="AK165" s="44"/>
      <c r="AL165" s="44"/>
      <c r="AM165" s="44"/>
      <c r="AN165" s="44"/>
      <c r="AO165" s="44"/>
      <c r="AP165" s="44"/>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row>
    <row r="166" spans="1:106" s="132" customFormat="1" x14ac:dyDescent="0.35">
      <c r="A166" s="120"/>
      <c r="B166" s="120"/>
      <c r="C166" s="120"/>
      <c r="D166" s="120"/>
      <c r="E166" s="120"/>
      <c r="F166" s="77"/>
      <c r="G166" s="77"/>
      <c r="H166" s="77"/>
      <c r="I166" s="77"/>
      <c r="J166" s="77"/>
      <c r="K166" s="77"/>
      <c r="L166" s="120"/>
      <c r="M166" s="120"/>
      <c r="N166" s="78"/>
      <c r="O166" s="120"/>
      <c r="P166" s="167"/>
      <c r="Q166" s="167"/>
      <c r="R166" s="168"/>
      <c r="S166" s="120"/>
      <c r="T166" s="302"/>
      <c r="U166" s="120"/>
      <c r="V166" s="56"/>
      <c r="W166" s="59"/>
      <c r="Y166" s="44"/>
      <c r="Z166" s="44"/>
      <c r="AA166" s="2"/>
      <c r="AB166" s="1"/>
      <c r="AC166" s="1"/>
      <c r="AD166" s="1"/>
      <c r="AE166" s="1"/>
      <c r="AF166" s="1"/>
      <c r="AG166" s="1"/>
      <c r="AH166" s="1"/>
      <c r="AI166" s="1"/>
      <c r="AJ166" s="40"/>
      <c r="AK166" s="44"/>
      <c r="AL166" s="44"/>
      <c r="AM166" s="44"/>
      <c r="AN166" s="44"/>
      <c r="AO166" s="44"/>
      <c r="AP166" s="44"/>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row>
    <row r="167" spans="1:106" s="132" customFormat="1" x14ac:dyDescent="0.35">
      <c r="A167" s="120"/>
      <c r="B167" s="120"/>
      <c r="C167" s="120"/>
      <c r="D167" s="120"/>
      <c r="E167" s="120"/>
      <c r="F167" s="77"/>
      <c r="G167" s="77"/>
      <c r="H167" s="77"/>
      <c r="I167" s="77"/>
      <c r="J167" s="77"/>
      <c r="K167" s="77"/>
      <c r="L167" s="120"/>
      <c r="M167" s="120"/>
      <c r="N167" s="78"/>
      <c r="O167" s="120"/>
      <c r="P167" s="167"/>
      <c r="Q167" s="167"/>
      <c r="R167" s="168"/>
      <c r="S167" s="120"/>
      <c r="T167" s="302"/>
      <c r="U167" s="120"/>
      <c r="V167" s="56"/>
      <c r="W167" s="59"/>
      <c r="Y167" s="44"/>
      <c r="Z167" s="44"/>
      <c r="AA167" s="2"/>
      <c r="AB167" s="1"/>
      <c r="AC167" s="1"/>
      <c r="AD167" s="1"/>
      <c r="AE167" s="1"/>
      <c r="AF167" s="1"/>
      <c r="AG167" s="1"/>
      <c r="AH167" s="1"/>
      <c r="AI167" s="1"/>
      <c r="AJ167" s="40"/>
      <c r="AK167" s="44"/>
      <c r="AL167" s="44"/>
      <c r="AM167" s="44"/>
      <c r="AN167" s="44"/>
      <c r="AO167" s="44"/>
      <c r="AP167" s="44"/>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row>
    <row r="168" spans="1:106" s="132" customFormat="1" x14ac:dyDescent="0.35">
      <c r="A168" s="120"/>
      <c r="B168" s="120"/>
      <c r="C168" s="120"/>
      <c r="D168" s="120"/>
      <c r="E168" s="120"/>
      <c r="F168" s="77"/>
      <c r="G168" s="77"/>
      <c r="H168" s="77"/>
      <c r="I168" s="77"/>
      <c r="J168" s="77"/>
      <c r="K168" s="77"/>
      <c r="L168" s="120"/>
      <c r="M168" s="120"/>
      <c r="N168" s="78"/>
      <c r="O168" s="120"/>
      <c r="P168" s="167"/>
      <c r="Q168" s="167"/>
      <c r="R168" s="168"/>
      <c r="S168" s="120"/>
      <c r="T168" s="302"/>
      <c r="U168" s="120"/>
      <c r="V168" s="56"/>
      <c r="W168" s="59"/>
      <c r="Y168" s="44"/>
      <c r="Z168" s="44"/>
      <c r="AA168" s="2"/>
      <c r="AB168" s="1"/>
      <c r="AC168" s="1"/>
      <c r="AD168" s="1"/>
      <c r="AE168" s="1"/>
      <c r="AF168" s="1"/>
      <c r="AG168" s="1"/>
      <c r="AH168" s="1"/>
      <c r="AI168" s="1"/>
      <c r="AJ168" s="40"/>
      <c r="AK168" s="44"/>
      <c r="AL168" s="44"/>
      <c r="AM168" s="44"/>
      <c r="AN168" s="44"/>
      <c r="AO168" s="44"/>
      <c r="AP168" s="44"/>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row>
    <row r="169" spans="1:106" s="132" customFormat="1" x14ac:dyDescent="0.35">
      <c r="A169" s="120"/>
      <c r="B169" s="120"/>
      <c r="C169" s="120"/>
      <c r="D169" s="120"/>
      <c r="E169" s="120"/>
      <c r="F169" s="77"/>
      <c r="G169" s="77"/>
      <c r="H169" s="77"/>
      <c r="I169" s="77"/>
      <c r="J169" s="77"/>
      <c r="K169" s="77"/>
      <c r="L169" s="120"/>
      <c r="M169" s="120"/>
      <c r="N169" s="78"/>
      <c r="O169" s="120"/>
      <c r="P169" s="167"/>
      <c r="Q169" s="167"/>
      <c r="R169" s="168"/>
      <c r="S169" s="120"/>
      <c r="T169" s="302"/>
      <c r="U169" s="120"/>
      <c r="V169" s="56"/>
      <c r="W169" s="59"/>
      <c r="Y169" s="44"/>
      <c r="Z169" s="44"/>
      <c r="AA169" s="2"/>
      <c r="AB169" s="1"/>
      <c r="AC169" s="1"/>
      <c r="AD169" s="1"/>
      <c r="AE169" s="1"/>
      <c r="AF169" s="1"/>
      <c r="AG169" s="1"/>
      <c r="AH169" s="1"/>
      <c r="AI169" s="1"/>
      <c r="AJ169" s="40"/>
      <c r="AK169" s="44"/>
      <c r="AL169" s="44"/>
      <c r="AM169" s="44"/>
      <c r="AN169" s="44"/>
      <c r="AO169" s="44"/>
      <c r="AP169" s="44"/>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row>
    <row r="170" spans="1:106" s="132" customFormat="1" x14ac:dyDescent="0.35">
      <c r="A170" s="120"/>
      <c r="B170" s="120"/>
      <c r="C170" s="120"/>
      <c r="D170" s="120"/>
      <c r="E170" s="120"/>
      <c r="F170" s="77"/>
      <c r="G170" s="77"/>
      <c r="H170" s="77"/>
      <c r="I170" s="77"/>
      <c r="J170" s="77"/>
      <c r="K170" s="77"/>
      <c r="L170" s="120"/>
      <c r="M170" s="120"/>
      <c r="N170" s="78"/>
      <c r="O170" s="120"/>
      <c r="P170" s="167"/>
      <c r="Q170" s="167"/>
      <c r="R170" s="168"/>
      <c r="S170" s="120"/>
      <c r="T170" s="302"/>
      <c r="U170" s="120"/>
      <c r="V170" s="56"/>
      <c r="W170" s="59"/>
      <c r="Y170" s="44"/>
      <c r="Z170" s="44"/>
      <c r="AA170" s="2"/>
      <c r="AB170" s="1"/>
      <c r="AC170" s="1"/>
      <c r="AD170" s="1"/>
      <c r="AE170" s="1"/>
      <c r="AF170" s="1"/>
      <c r="AG170" s="1"/>
      <c r="AH170" s="1"/>
      <c r="AI170" s="1"/>
      <c r="AJ170" s="40"/>
      <c r="AK170" s="44"/>
      <c r="AL170" s="44"/>
      <c r="AM170" s="44"/>
      <c r="AN170" s="44"/>
      <c r="AO170" s="44"/>
      <c r="AP170" s="44"/>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row>
    <row r="171" spans="1:106" s="132" customFormat="1" x14ac:dyDescent="0.35">
      <c r="A171" s="120"/>
      <c r="B171" s="120"/>
      <c r="C171" s="120"/>
      <c r="D171" s="120"/>
      <c r="E171" s="120"/>
      <c r="F171" s="77"/>
      <c r="G171" s="77"/>
      <c r="H171" s="77"/>
      <c r="I171" s="77"/>
      <c r="J171" s="77"/>
      <c r="K171" s="77"/>
      <c r="L171" s="120"/>
      <c r="M171" s="120"/>
      <c r="N171" s="78"/>
      <c r="O171" s="120"/>
      <c r="P171" s="167"/>
      <c r="Q171" s="167"/>
      <c r="R171" s="168"/>
      <c r="S171" s="120"/>
      <c r="T171" s="302"/>
      <c r="U171" s="120"/>
      <c r="V171" s="56"/>
      <c r="W171" s="59"/>
      <c r="Y171" s="44"/>
      <c r="Z171" s="44"/>
      <c r="AA171" s="2"/>
      <c r="AB171" s="1"/>
      <c r="AC171" s="1"/>
      <c r="AD171" s="1"/>
      <c r="AE171" s="1"/>
      <c r="AF171" s="1"/>
      <c r="AG171" s="1"/>
      <c r="AH171" s="1"/>
      <c r="AI171" s="1"/>
      <c r="AJ171" s="40"/>
      <c r="AK171" s="44"/>
      <c r="AL171" s="44"/>
      <c r="AM171" s="44"/>
      <c r="AN171" s="44"/>
      <c r="AO171" s="44"/>
      <c r="AP171" s="44"/>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row>
    <row r="172" spans="1:106" s="132" customFormat="1" x14ac:dyDescent="0.35">
      <c r="A172" s="120"/>
      <c r="B172" s="120"/>
      <c r="C172" s="120"/>
      <c r="D172" s="120"/>
      <c r="E172" s="120"/>
      <c r="F172" s="77"/>
      <c r="G172" s="77"/>
      <c r="H172" s="77"/>
      <c r="I172" s="77"/>
      <c r="J172" s="77"/>
      <c r="K172" s="77"/>
      <c r="L172" s="120"/>
      <c r="M172" s="120"/>
      <c r="N172" s="78"/>
      <c r="O172" s="120"/>
      <c r="P172" s="167"/>
      <c r="Q172" s="167"/>
      <c r="R172" s="168"/>
      <c r="S172" s="120"/>
      <c r="T172" s="302"/>
      <c r="U172" s="120"/>
      <c r="V172" s="56"/>
      <c r="W172" s="59"/>
      <c r="Y172" s="44"/>
      <c r="Z172" s="44"/>
      <c r="AA172" s="2"/>
      <c r="AB172" s="1"/>
      <c r="AC172" s="1"/>
      <c r="AD172" s="1"/>
      <c r="AE172" s="1"/>
      <c r="AF172" s="1"/>
      <c r="AG172" s="1"/>
      <c r="AH172" s="1"/>
      <c r="AI172" s="1"/>
      <c r="AJ172" s="40"/>
      <c r="AK172" s="44"/>
      <c r="AL172" s="44"/>
      <c r="AM172" s="44"/>
      <c r="AN172" s="44"/>
      <c r="AO172" s="44"/>
      <c r="AP172" s="44"/>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row>
    <row r="173" spans="1:106" s="132" customFormat="1" x14ac:dyDescent="0.35">
      <c r="A173" s="120"/>
      <c r="B173" s="120"/>
      <c r="C173" s="120"/>
      <c r="D173" s="120"/>
      <c r="E173" s="120"/>
      <c r="F173" s="77"/>
      <c r="G173" s="77"/>
      <c r="H173" s="77"/>
      <c r="I173" s="77"/>
      <c r="J173" s="77"/>
      <c r="K173" s="77"/>
      <c r="L173" s="120"/>
      <c r="M173" s="120"/>
      <c r="N173" s="78"/>
      <c r="O173" s="120"/>
      <c r="P173" s="167"/>
      <c r="Q173" s="167"/>
      <c r="R173" s="168"/>
      <c r="S173" s="120"/>
      <c r="T173" s="302"/>
      <c r="U173" s="120"/>
      <c r="V173" s="56"/>
      <c r="W173" s="59"/>
      <c r="Y173" s="44"/>
      <c r="Z173" s="44"/>
      <c r="AA173" s="2"/>
      <c r="AB173" s="1"/>
      <c r="AC173" s="1"/>
      <c r="AD173" s="1"/>
      <c r="AE173" s="1"/>
      <c r="AF173" s="1"/>
      <c r="AG173" s="1"/>
      <c r="AH173" s="1"/>
      <c r="AI173" s="1"/>
      <c r="AJ173" s="40"/>
      <c r="AK173" s="44"/>
      <c r="AL173" s="44"/>
      <c r="AM173" s="44"/>
      <c r="AN173" s="44"/>
      <c r="AO173" s="44"/>
      <c r="AP173" s="44"/>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row>
    <row r="174" spans="1:106" s="132" customFormat="1" x14ac:dyDescent="0.35">
      <c r="A174" s="120"/>
      <c r="B174" s="120"/>
      <c r="C174" s="120"/>
      <c r="D174" s="120"/>
      <c r="E174" s="120"/>
      <c r="F174" s="77"/>
      <c r="G174" s="77"/>
      <c r="H174" s="77"/>
      <c r="I174" s="77"/>
      <c r="J174" s="77"/>
      <c r="K174" s="77"/>
      <c r="L174" s="120"/>
      <c r="M174" s="120"/>
      <c r="N174" s="78"/>
      <c r="O174" s="120"/>
      <c r="P174" s="167"/>
      <c r="Q174" s="167"/>
      <c r="R174" s="168"/>
      <c r="S174" s="120"/>
      <c r="T174" s="302"/>
      <c r="U174" s="120"/>
      <c r="V174" s="56"/>
      <c r="W174" s="59"/>
      <c r="Y174" s="44"/>
      <c r="Z174" s="44"/>
      <c r="AA174" s="2"/>
      <c r="AB174" s="1"/>
      <c r="AC174" s="1"/>
      <c r="AD174" s="1"/>
      <c r="AE174" s="1"/>
      <c r="AF174" s="1"/>
      <c r="AG174" s="1"/>
      <c r="AH174" s="1"/>
      <c r="AI174" s="1"/>
      <c r="AJ174" s="40"/>
      <c r="AK174" s="44"/>
      <c r="AL174" s="44"/>
      <c r="AM174" s="44"/>
      <c r="AN174" s="44"/>
      <c r="AO174" s="44"/>
      <c r="AP174" s="44"/>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row>
    <row r="175" spans="1:106" s="132" customFormat="1" x14ac:dyDescent="0.35">
      <c r="A175" s="120"/>
      <c r="B175" s="120"/>
      <c r="C175" s="120"/>
      <c r="D175" s="120"/>
      <c r="E175" s="120"/>
      <c r="F175" s="77"/>
      <c r="G175" s="77"/>
      <c r="H175" s="77"/>
      <c r="I175" s="77"/>
      <c r="J175" s="77"/>
      <c r="K175" s="77"/>
      <c r="L175" s="120"/>
      <c r="M175" s="120"/>
      <c r="N175" s="78"/>
      <c r="O175" s="120"/>
      <c r="P175" s="167"/>
      <c r="Q175" s="167"/>
      <c r="R175" s="168"/>
      <c r="S175" s="120"/>
      <c r="T175" s="302"/>
      <c r="U175" s="120"/>
      <c r="V175" s="56"/>
      <c r="W175" s="59"/>
      <c r="Y175" s="44"/>
      <c r="Z175" s="44"/>
      <c r="AA175" s="2"/>
      <c r="AB175" s="1"/>
      <c r="AC175" s="1"/>
      <c r="AD175" s="1"/>
      <c r="AE175" s="1"/>
      <c r="AF175" s="1"/>
      <c r="AG175" s="1"/>
      <c r="AH175" s="1"/>
      <c r="AI175" s="1"/>
      <c r="AJ175" s="40"/>
      <c r="AK175" s="44"/>
      <c r="AL175" s="44"/>
      <c r="AM175" s="44"/>
      <c r="AN175" s="44"/>
      <c r="AO175" s="44"/>
      <c r="AP175" s="44"/>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row>
    <row r="176" spans="1:106" s="132" customFormat="1" x14ac:dyDescent="0.35">
      <c r="A176" s="120"/>
      <c r="B176" s="120"/>
      <c r="C176" s="120"/>
      <c r="D176" s="120"/>
      <c r="E176" s="120"/>
      <c r="F176" s="77"/>
      <c r="G176" s="77"/>
      <c r="H176" s="77"/>
      <c r="I176" s="77"/>
      <c r="J176" s="77"/>
      <c r="K176" s="77"/>
      <c r="L176" s="120"/>
      <c r="M176" s="120"/>
      <c r="N176" s="78"/>
      <c r="O176" s="120"/>
      <c r="P176" s="167"/>
      <c r="Q176" s="167"/>
      <c r="R176" s="168"/>
      <c r="S176" s="120"/>
      <c r="T176" s="302"/>
      <c r="U176" s="120"/>
      <c r="V176" s="56"/>
      <c r="W176" s="59"/>
      <c r="Y176" s="44"/>
      <c r="Z176" s="44"/>
      <c r="AA176" s="2"/>
      <c r="AB176" s="1"/>
      <c r="AC176" s="1"/>
      <c r="AD176" s="1"/>
      <c r="AE176" s="1"/>
      <c r="AF176" s="1"/>
      <c r="AG176" s="1"/>
      <c r="AH176" s="1"/>
      <c r="AI176" s="1"/>
      <c r="AJ176" s="40"/>
      <c r="AK176" s="44"/>
      <c r="AL176" s="44"/>
      <c r="AM176" s="44"/>
      <c r="AN176" s="44"/>
      <c r="AO176" s="44"/>
      <c r="AP176" s="44"/>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row>
    <row r="177" spans="1:106" s="132" customFormat="1" x14ac:dyDescent="0.35">
      <c r="A177" s="120"/>
      <c r="B177" s="120"/>
      <c r="C177" s="120"/>
      <c r="D177" s="120"/>
      <c r="E177" s="120"/>
      <c r="F177" s="77"/>
      <c r="G177" s="77"/>
      <c r="H177" s="77"/>
      <c r="I177" s="77"/>
      <c r="J177" s="77"/>
      <c r="K177" s="77"/>
      <c r="L177" s="120"/>
      <c r="M177" s="120"/>
      <c r="N177" s="78"/>
      <c r="O177" s="120"/>
      <c r="P177" s="167"/>
      <c r="Q177" s="167"/>
      <c r="R177" s="168"/>
      <c r="S177" s="120"/>
      <c r="T177" s="302"/>
      <c r="U177" s="120"/>
      <c r="V177" s="56"/>
      <c r="W177" s="59"/>
      <c r="Y177" s="44"/>
      <c r="Z177" s="44"/>
      <c r="AA177" s="2"/>
      <c r="AB177" s="1"/>
      <c r="AC177" s="1"/>
      <c r="AD177" s="1"/>
      <c r="AE177" s="1"/>
      <c r="AF177" s="1"/>
      <c r="AG177" s="1"/>
      <c r="AH177" s="1"/>
      <c r="AI177" s="1"/>
      <c r="AJ177" s="40"/>
      <c r="AK177" s="44"/>
      <c r="AL177" s="44"/>
      <c r="AM177" s="44"/>
      <c r="AN177" s="44"/>
      <c r="AO177" s="44"/>
      <c r="AP177" s="44"/>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row>
    <row r="178" spans="1:106" s="132" customFormat="1" x14ac:dyDescent="0.35">
      <c r="A178" s="120"/>
      <c r="B178" s="120"/>
      <c r="C178" s="120"/>
      <c r="D178" s="120"/>
      <c r="E178" s="120"/>
      <c r="F178" s="77"/>
      <c r="G178" s="77"/>
      <c r="H178" s="77"/>
      <c r="I178" s="77"/>
      <c r="J178" s="77"/>
      <c r="K178" s="77"/>
      <c r="L178" s="120"/>
      <c r="M178" s="120"/>
      <c r="N178" s="78"/>
      <c r="O178" s="120"/>
      <c r="P178" s="167"/>
      <c r="Q178" s="167"/>
      <c r="R178" s="168"/>
      <c r="S178" s="120"/>
      <c r="T178" s="302"/>
      <c r="U178" s="120"/>
      <c r="V178" s="56"/>
      <c r="W178" s="59"/>
      <c r="Y178" s="44"/>
      <c r="Z178" s="44"/>
      <c r="AA178" s="2"/>
      <c r="AB178" s="1"/>
      <c r="AC178" s="1"/>
      <c r="AD178" s="1"/>
      <c r="AE178" s="1"/>
      <c r="AF178" s="1"/>
      <c r="AG178" s="1"/>
      <c r="AH178" s="1"/>
      <c r="AI178" s="1"/>
      <c r="AJ178" s="40"/>
      <c r="AK178" s="44"/>
      <c r="AL178" s="44"/>
      <c r="AM178" s="44"/>
      <c r="AN178" s="44"/>
      <c r="AO178" s="44"/>
      <c r="AP178" s="44"/>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row>
    <row r="179" spans="1:106" s="132" customFormat="1" x14ac:dyDescent="0.35">
      <c r="A179" s="120"/>
      <c r="B179" s="120"/>
      <c r="C179" s="120"/>
      <c r="D179" s="120"/>
      <c r="E179" s="120"/>
      <c r="F179" s="77"/>
      <c r="G179" s="77"/>
      <c r="H179" s="77"/>
      <c r="I179" s="77"/>
      <c r="J179" s="77"/>
      <c r="K179" s="77"/>
      <c r="L179" s="120"/>
      <c r="M179" s="120"/>
      <c r="N179" s="78"/>
      <c r="O179" s="120"/>
      <c r="P179" s="167"/>
      <c r="Q179" s="167"/>
      <c r="R179" s="168"/>
      <c r="S179" s="120"/>
      <c r="T179" s="302"/>
      <c r="U179" s="120"/>
      <c r="V179" s="56"/>
      <c r="W179" s="59"/>
      <c r="Y179" s="44"/>
      <c r="Z179" s="44"/>
      <c r="AA179" s="2"/>
      <c r="AB179" s="1"/>
      <c r="AC179" s="1"/>
      <c r="AD179" s="1"/>
      <c r="AE179" s="1"/>
      <c r="AF179" s="1"/>
      <c r="AG179" s="1"/>
      <c r="AH179" s="1"/>
      <c r="AI179" s="1"/>
      <c r="AJ179" s="40"/>
      <c r="AK179" s="44"/>
      <c r="AL179" s="44"/>
      <c r="AM179" s="44"/>
      <c r="AN179" s="44"/>
      <c r="AO179" s="44"/>
      <c r="AP179" s="44"/>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row>
    <row r="180" spans="1:106" s="132" customFormat="1" x14ac:dyDescent="0.35">
      <c r="A180" s="120"/>
      <c r="B180" s="120"/>
      <c r="C180" s="120"/>
      <c r="D180" s="120"/>
      <c r="E180" s="120"/>
      <c r="F180" s="77"/>
      <c r="G180" s="77"/>
      <c r="H180" s="77"/>
      <c r="I180" s="77"/>
      <c r="J180" s="77"/>
      <c r="K180" s="77"/>
      <c r="L180" s="120"/>
      <c r="M180" s="120"/>
      <c r="N180" s="78"/>
      <c r="O180" s="120"/>
      <c r="P180" s="167"/>
      <c r="Q180" s="167"/>
      <c r="R180" s="168"/>
      <c r="S180" s="120"/>
      <c r="T180" s="302"/>
      <c r="U180" s="120"/>
      <c r="V180" s="56"/>
      <c r="W180" s="59"/>
      <c r="Y180" s="44"/>
      <c r="Z180" s="44"/>
      <c r="AA180" s="2"/>
      <c r="AB180" s="1"/>
      <c r="AC180" s="1"/>
      <c r="AD180" s="1"/>
      <c r="AE180" s="1"/>
      <c r="AF180" s="1"/>
      <c r="AG180" s="1"/>
      <c r="AH180" s="1"/>
      <c r="AI180" s="1"/>
      <c r="AJ180" s="40"/>
      <c r="AK180" s="44"/>
      <c r="AL180" s="44"/>
      <c r="AM180" s="44"/>
      <c r="AN180" s="44"/>
      <c r="AO180" s="44"/>
      <c r="AP180" s="44"/>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row>
    <row r="181" spans="1:106" s="132" customFormat="1" x14ac:dyDescent="0.35">
      <c r="A181" s="120"/>
      <c r="B181" s="120"/>
      <c r="C181" s="120"/>
      <c r="D181" s="120"/>
      <c r="E181" s="120"/>
      <c r="F181" s="77"/>
      <c r="G181" s="77"/>
      <c r="H181" s="77"/>
      <c r="I181" s="77"/>
      <c r="J181" s="77"/>
      <c r="K181" s="77"/>
      <c r="L181" s="120"/>
      <c r="M181" s="120"/>
      <c r="N181" s="78"/>
      <c r="O181" s="120"/>
      <c r="P181" s="167"/>
      <c r="Q181" s="167"/>
      <c r="R181" s="168"/>
      <c r="S181" s="120"/>
      <c r="T181" s="302"/>
      <c r="U181" s="120"/>
      <c r="V181" s="56"/>
      <c r="W181" s="59"/>
      <c r="Y181" s="44"/>
      <c r="Z181" s="44"/>
      <c r="AA181" s="2"/>
      <c r="AB181" s="1"/>
      <c r="AC181" s="1"/>
      <c r="AD181" s="1"/>
      <c r="AE181" s="1"/>
      <c r="AF181" s="1"/>
      <c r="AG181" s="1"/>
      <c r="AH181" s="1"/>
      <c r="AI181" s="1"/>
      <c r="AJ181" s="40"/>
      <c r="AK181" s="44"/>
      <c r="AL181" s="44"/>
      <c r="AM181" s="44"/>
      <c r="AN181" s="44"/>
      <c r="AO181" s="44"/>
      <c r="AP181" s="44"/>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row>
    <row r="182" spans="1:106" s="132" customFormat="1" x14ac:dyDescent="0.35">
      <c r="A182" s="120"/>
      <c r="B182" s="120"/>
      <c r="C182" s="120"/>
      <c r="D182" s="120"/>
      <c r="E182" s="120"/>
      <c r="F182" s="77"/>
      <c r="G182" s="77"/>
      <c r="H182" s="77"/>
      <c r="I182" s="77"/>
      <c r="J182" s="77"/>
      <c r="K182" s="77"/>
      <c r="L182" s="120"/>
      <c r="M182" s="120"/>
      <c r="N182" s="78"/>
      <c r="O182" s="120"/>
      <c r="P182" s="167"/>
      <c r="Q182" s="167"/>
      <c r="R182" s="168"/>
      <c r="S182" s="120"/>
      <c r="T182" s="302"/>
      <c r="U182" s="120"/>
      <c r="V182" s="56"/>
      <c r="W182" s="59"/>
      <c r="Y182" s="44"/>
      <c r="Z182" s="44"/>
      <c r="AA182" s="2"/>
      <c r="AB182" s="1"/>
      <c r="AC182" s="1"/>
      <c r="AD182" s="1"/>
      <c r="AE182" s="1"/>
      <c r="AF182" s="1"/>
      <c r="AG182" s="1"/>
      <c r="AH182" s="1"/>
      <c r="AI182" s="1"/>
      <c r="AJ182" s="40"/>
      <c r="AK182" s="44"/>
      <c r="AL182" s="44"/>
      <c r="AM182" s="44"/>
      <c r="AN182" s="44"/>
      <c r="AO182" s="44"/>
      <c r="AP182" s="44"/>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row>
    <row r="183" spans="1:106" s="132" customFormat="1" x14ac:dyDescent="0.35">
      <c r="A183" s="120"/>
      <c r="B183" s="120"/>
      <c r="C183" s="120"/>
      <c r="D183" s="120"/>
      <c r="E183" s="120"/>
      <c r="F183" s="77"/>
      <c r="G183" s="77"/>
      <c r="H183" s="77"/>
      <c r="I183" s="77"/>
      <c r="J183" s="77"/>
      <c r="K183" s="77"/>
      <c r="L183" s="120"/>
      <c r="M183" s="120"/>
      <c r="N183" s="78"/>
      <c r="O183" s="120"/>
      <c r="P183" s="167"/>
      <c r="Q183" s="167"/>
      <c r="R183" s="168"/>
      <c r="S183" s="120"/>
      <c r="T183" s="302"/>
      <c r="U183" s="120"/>
      <c r="V183" s="56"/>
      <c r="W183" s="59"/>
      <c r="Y183" s="44"/>
      <c r="Z183" s="44"/>
      <c r="AA183" s="2"/>
      <c r="AB183" s="1"/>
      <c r="AC183" s="1"/>
      <c r="AD183" s="1"/>
      <c r="AE183" s="1"/>
      <c r="AF183" s="1"/>
      <c r="AG183" s="1"/>
      <c r="AH183" s="1"/>
      <c r="AI183" s="1"/>
      <c r="AJ183" s="40"/>
      <c r="AK183" s="44"/>
      <c r="AL183" s="44"/>
      <c r="AM183" s="44"/>
      <c r="AN183" s="44"/>
      <c r="AO183" s="44"/>
      <c r="AP183" s="44"/>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row>
    <row r="184" spans="1:106" s="132" customFormat="1" x14ac:dyDescent="0.35">
      <c r="A184" s="120"/>
      <c r="B184" s="120"/>
      <c r="C184" s="120"/>
      <c r="D184" s="120"/>
      <c r="E184" s="120"/>
      <c r="F184" s="77"/>
      <c r="G184" s="77"/>
      <c r="H184" s="77"/>
      <c r="I184" s="77"/>
      <c r="J184" s="77"/>
      <c r="K184" s="77"/>
      <c r="L184" s="120"/>
      <c r="M184" s="120"/>
      <c r="N184" s="78"/>
      <c r="O184" s="120"/>
      <c r="P184" s="167"/>
      <c r="Q184" s="167"/>
      <c r="R184" s="168"/>
      <c r="S184" s="120"/>
      <c r="T184" s="302"/>
      <c r="U184" s="120"/>
      <c r="V184" s="56"/>
      <c r="W184" s="59"/>
      <c r="Y184" s="44"/>
      <c r="Z184" s="44"/>
      <c r="AA184" s="2"/>
      <c r="AB184" s="1"/>
      <c r="AC184" s="1"/>
      <c r="AD184" s="1"/>
      <c r="AE184" s="1"/>
      <c r="AF184" s="1"/>
      <c r="AG184" s="1"/>
      <c r="AH184" s="1"/>
      <c r="AI184" s="1"/>
      <c r="AJ184" s="40"/>
      <c r="AK184" s="44"/>
      <c r="AL184" s="44"/>
      <c r="AM184" s="44"/>
      <c r="AN184" s="44"/>
      <c r="AO184" s="44"/>
      <c r="AP184" s="44"/>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row>
    <row r="185" spans="1:106" s="132" customFormat="1" x14ac:dyDescent="0.35">
      <c r="A185" s="120"/>
      <c r="B185" s="120"/>
      <c r="C185" s="120"/>
      <c r="D185" s="120"/>
      <c r="E185" s="120"/>
      <c r="F185" s="77"/>
      <c r="G185" s="77"/>
      <c r="H185" s="77"/>
      <c r="I185" s="77"/>
      <c r="J185" s="77"/>
      <c r="K185" s="77"/>
      <c r="L185" s="120"/>
      <c r="M185" s="120"/>
      <c r="N185" s="78"/>
      <c r="O185" s="120"/>
      <c r="P185" s="167"/>
      <c r="Q185" s="167"/>
      <c r="R185" s="168"/>
      <c r="S185" s="120"/>
      <c r="T185" s="302"/>
      <c r="U185" s="120"/>
      <c r="V185" s="56"/>
      <c r="W185" s="59"/>
      <c r="Y185" s="44"/>
      <c r="Z185" s="44"/>
      <c r="AA185" s="2"/>
      <c r="AB185" s="1"/>
      <c r="AC185" s="1"/>
      <c r="AD185" s="1"/>
      <c r="AE185" s="1"/>
      <c r="AF185" s="1"/>
      <c r="AG185" s="1"/>
      <c r="AH185" s="1"/>
      <c r="AI185" s="1"/>
      <c r="AJ185" s="40"/>
      <c r="AK185" s="44"/>
      <c r="AL185" s="44"/>
      <c r="AM185" s="44"/>
      <c r="AN185" s="44"/>
      <c r="AO185" s="44"/>
      <c r="AP185" s="44"/>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row>
    <row r="186" spans="1:106" s="132" customFormat="1" x14ac:dyDescent="0.35">
      <c r="A186" s="120"/>
      <c r="B186" s="120"/>
      <c r="C186" s="120"/>
      <c r="D186" s="120"/>
      <c r="E186" s="120"/>
      <c r="F186" s="77"/>
      <c r="G186" s="77"/>
      <c r="H186" s="77"/>
      <c r="I186" s="77"/>
      <c r="J186" s="77"/>
      <c r="K186" s="77"/>
      <c r="L186" s="120"/>
      <c r="M186" s="120"/>
      <c r="N186" s="78"/>
      <c r="O186" s="120"/>
      <c r="P186" s="167"/>
      <c r="Q186" s="167"/>
      <c r="R186" s="168"/>
      <c r="S186" s="120"/>
      <c r="T186" s="302"/>
      <c r="U186" s="120"/>
      <c r="V186" s="56"/>
      <c r="W186" s="59"/>
      <c r="Y186" s="44"/>
      <c r="Z186" s="44"/>
      <c r="AA186" s="2"/>
      <c r="AB186" s="1"/>
      <c r="AC186" s="1"/>
      <c r="AD186" s="1"/>
      <c r="AE186" s="1"/>
      <c r="AF186" s="1"/>
      <c r="AG186" s="1"/>
      <c r="AH186" s="1"/>
      <c r="AI186" s="1"/>
      <c r="AJ186" s="40"/>
      <c r="AK186" s="44"/>
      <c r="AL186" s="44"/>
      <c r="AM186" s="44"/>
      <c r="AN186" s="44"/>
      <c r="AO186" s="44"/>
      <c r="AP186" s="44"/>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row>
    <row r="187" spans="1:106" s="132" customFormat="1" x14ac:dyDescent="0.35">
      <c r="A187" s="120"/>
      <c r="B187" s="120"/>
      <c r="C187" s="120"/>
      <c r="D187" s="120"/>
      <c r="E187" s="120"/>
      <c r="F187" s="77"/>
      <c r="G187" s="77"/>
      <c r="H187" s="77"/>
      <c r="I187" s="77"/>
      <c r="J187" s="77"/>
      <c r="K187" s="77"/>
      <c r="L187" s="120"/>
      <c r="M187" s="120"/>
      <c r="N187" s="78"/>
      <c r="O187" s="120"/>
      <c r="P187" s="167"/>
      <c r="Q187" s="167"/>
      <c r="R187" s="168"/>
      <c r="S187" s="120"/>
      <c r="T187" s="302"/>
      <c r="U187" s="120"/>
      <c r="V187" s="56"/>
      <c r="W187" s="59"/>
      <c r="Y187" s="44"/>
      <c r="Z187" s="44"/>
      <c r="AA187" s="2"/>
      <c r="AB187" s="1"/>
      <c r="AC187" s="1"/>
      <c r="AD187" s="1"/>
      <c r="AE187" s="1"/>
      <c r="AF187" s="1"/>
      <c r="AG187" s="1"/>
      <c r="AH187" s="1"/>
      <c r="AI187" s="1"/>
      <c r="AJ187" s="40"/>
      <c r="AK187" s="44"/>
      <c r="AL187" s="44"/>
      <c r="AM187" s="44"/>
      <c r="AN187" s="44"/>
      <c r="AO187" s="44"/>
      <c r="AP187" s="44"/>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row>
    <row r="188" spans="1:106" s="132" customFormat="1" x14ac:dyDescent="0.35">
      <c r="A188" s="120"/>
      <c r="B188" s="120"/>
      <c r="C188" s="120"/>
      <c r="D188" s="120"/>
      <c r="E188" s="120"/>
      <c r="F188" s="77"/>
      <c r="G188" s="77"/>
      <c r="H188" s="77"/>
      <c r="I188" s="77"/>
      <c r="J188" s="77"/>
      <c r="K188" s="77"/>
      <c r="L188" s="120"/>
      <c r="M188" s="120"/>
      <c r="N188" s="78"/>
      <c r="O188" s="120"/>
      <c r="P188" s="167"/>
      <c r="Q188" s="167"/>
      <c r="R188" s="168"/>
      <c r="S188" s="120"/>
      <c r="T188" s="302"/>
      <c r="U188" s="120"/>
      <c r="V188" s="56"/>
      <c r="W188" s="59"/>
      <c r="Y188" s="44"/>
      <c r="Z188" s="44"/>
      <c r="AA188" s="2"/>
      <c r="AB188" s="1"/>
      <c r="AC188" s="1"/>
      <c r="AD188" s="1"/>
      <c r="AE188" s="1"/>
      <c r="AF188" s="1"/>
      <c r="AG188" s="1"/>
      <c r="AH188" s="1"/>
      <c r="AI188" s="1"/>
      <c r="AJ188" s="40"/>
      <c r="AK188" s="44"/>
      <c r="AL188" s="44"/>
      <c r="AM188" s="44"/>
      <c r="AN188" s="44"/>
      <c r="AO188" s="44"/>
      <c r="AP188" s="44"/>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row>
    <row r="189" spans="1:106" s="132" customFormat="1" x14ac:dyDescent="0.35">
      <c r="A189" s="120"/>
      <c r="B189" s="120"/>
      <c r="C189" s="120"/>
      <c r="D189" s="120"/>
      <c r="E189" s="120"/>
      <c r="F189" s="77"/>
      <c r="G189" s="77"/>
      <c r="H189" s="77"/>
      <c r="I189" s="77"/>
      <c r="J189" s="77"/>
      <c r="K189" s="77"/>
      <c r="L189" s="120"/>
      <c r="M189" s="120"/>
      <c r="N189" s="78"/>
      <c r="O189" s="120"/>
      <c r="P189" s="167"/>
      <c r="Q189" s="167"/>
      <c r="R189" s="168"/>
      <c r="S189" s="120"/>
      <c r="T189" s="302"/>
      <c r="U189" s="120"/>
      <c r="V189" s="56"/>
      <c r="W189" s="59"/>
      <c r="Y189" s="44"/>
      <c r="Z189" s="44"/>
      <c r="AA189" s="2"/>
      <c r="AB189" s="1"/>
      <c r="AC189" s="1"/>
      <c r="AD189" s="1"/>
      <c r="AE189" s="1"/>
      <c r="AF189" s="1"/>
      <c r="AG189" s="1"/>
      <c r="AH189" s="1"/>
      <c r="AI189" s="1"/>
      <c r="AJ189" s="40"/>
      <c r="AK189" s="44"/>
      <c r="AL189" s="44"/>
      <c r="AM189" s="44"/>
      <c r="AN189" s="44"/>
      <c r="AO189" s="44"/>
      <c r="AP189" s="44"/>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row>
    <row r="190" spans="1:106" s="132" customFormat="1" x14ac:dyDescent="0.35">
      <c r="A190" s="120"/>
      <c r="B190" s="120"/>
      <c r="C190" s="120"/>
      <c r="D190" s="120"/>
      <c r="E190" s="120"/>
      <c r="F190" s="77"/>
      <c r="G190" s="77"/>
      <c r="H190" s="77"/>
      <c r="I190" s="77"/>
      <c r="J190" s="77"/>
      <c r="K190" s="77"/>
      <c r="L190" s="120"/>
      <c r="M190" s="120"/>
      <c r="N190" s="78"/>
      <c r="O190" s="120"/>
      <c r="P190" s="167"/>
      <c r="Q190" s="167"/>
      <c r="R190" s="168"/>
      <c r="S190" s="120"/>
      <c r="T190" s="302"/>
      <c r="U190" s="120"/>
      <c r="V190" s="56"/>
      <c r="W190" s="59"/>
      <c r="Y190" s="44"/>
      <c r="Z190" s="44"/>
      <c r="AA190" s="2"/>
      <c r="AB190" s="1"/>
      <c r="AC190" s="1"/>
      <c r="AD190" s="1"/>
      <c r="AE190" s="1"/>
      <c r="AF190" s="1"/>
      <c r="AG190" s="1"/>
      <c r="AH190" s="1"/>
      <c r="AI190" s="1"/>
      <c r="AJ190" s="40"/>
      <c r="AK190" s="44"/>
      <c r="AL190" s="44"/>
      <c r="AM190" s="44"/>
      <c r="AN190" s="44"/>
      <c r="AO190" s="44"/>
      <c r="AP190" s="44"/>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row>
    <row r="191" spans="1:106" s="132" customFormat="1" x14ac:dyDescent="0.35">
      <c r="A191" s="120"/>
      <c r="B191" s="120"/>
      <c r="C191" s="120"/>
      <c r="D191" s="120"/>
      <c r="E191" s="120"/>
      <c r="F191" s="77"/>
      <c r="G191" s="77"/>
      <c r="H191" s="77"/>
      <c r="I191" s="77"/>
      <c r="J191" s="77"/>
      <c r="K191" s="77"/>
      <c r="L191" s="120"/>
      <c r="M191" s="120"/>
      <c r="N191" s="78"/>
      <c r="O191" s="120"/>
      <c r="P191" s="167"/>
      <c r="Q191" s="167"/>
      <c r="R191" s="168"/>
      <c r="S191" s="120"/>
      <c r="T191" s="302"/>
      <c r="U191" s="120"/>
      <c r="V191" s="56"/>
      <c r="W191" s="59"/>
      <c r="Y191" s="44"/>
      <c r="Z191" s="44"/>
      <c r="AA191" s="2"/>
      <c r="AB191" s="1"/>
      <c r="AC191" s="1"/>
      <c r="AD191" s="1"/>
      <c r="AE191" s="1"/>
      <c r="AF191" s="1"/>
      <c r="AG191" s="1"/>
      <c r="AH191" s="1"/>
      <c r="AI191" s="1"/>
      <c r="AJ191" s="40"/>
      <c r="AK191" s="44"/>
      <c r="AL191" s="44"/>
      <c r="AM191" s="44"/>
      <c r="AN191" s="44"/>
      <c r="AO191" s="44"/>
      <c r="AP191" s="44"/>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row>
    <row r="192" spans="1:106" s="132" customFormat="1" x14ac:dyDescent="0.35">
      <c r="A192" s="120"/>
      <c r="B192" s="120"/>
      <c r="C192" s="120"/>
      <c r="D192" s="120"/>
      <c r="E192" s="120"/>
      <c r="F192" s="77"/>
      <c r="G192" s="77"/>
      <c r="H192" s="77"/>
      <c r="I192" s="77"/>
      <c r="J192" s="77"/>
      <c r="K192" s="77"/>
      <c r="L192" s="120"/>
      <c r="M192" s="120"/>
      <c r="N192" s="78"/>
      <c r="O192" s="120"/>
      <c r="P192" s="167"/>
      <c r="Q192" s="167"/>
      <c r="R192" s="168"/>
      <c r="S192" s="120"/>
      <c r="T192" s="302"/>
      <c r="U192" s="120"/>
      <c r="V192" s="56"/>
      <c r="W192" s="59"/>
      <c r="Y192" s="44"/>
      <c r="Z192" s="44"/>
      <c r="AA192" s="2"/>
      <c r="AB192" s="1"/>
      <c r="AC192" s="1"/>
      <c r="AD192" s="1"/>
      <c r="AE192" s="1"/>
      <c r="AF192" s="1"/>
      <c r="AG192" s="1"/>
      <c r="AH192" s="1"/>
      <c r="AI192" s="1"/>
      <c r="AJ192" s="40"/>
      <c r="AK192" s="44"/>
      <c r="AL192" s="44"/>
      <c r="AM192" s="44"/>
      <c r="AN192" s="44"/>
      <c r="AO192" s="44"/>
      <c r="AP192" s="44"/>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row>
    <row r="193" spans="1:106" s="132" customFormat="1" x14ac:dyDescent="0.35">
      <c r="A193" s="120"/>
      <c r="B193" s="120"/>
      <c r="C193" s="120"/>
      <c r="D193" s="120"/>
      <c r="E193" s="120"/>
      <c r="F193" s="77"/>
      <c r="G193" s="77"/>
      <c r="H193" s="77"/>
      <c r="I193" s="77"/>
      <c r="J193" s="77"/>
      <c r="K193" s="77"/>
      <c r="L193" s="120"/>
      <c r="M193" s="120"/>
      <c r="N193" s="78"/>
      <c r="O193" s="120"/>
      <c r="P193" s="167"/>
      <c r="Q193" s="167"/>
      <c r="R193" s="168"/>
      <c r="S193" s="120"/>
      <c r="T193" s="302"/>
      <c r="U193" s="120"/>
      <c r="V193" s="56"/>
      <c r="W193" s="59"/>
      <c r="Y193" s="44"/>
      <c r="Z193" s="44"/>
      <c r="AA193" s="2"/>
      <c r="AB193" s="1"/>
      <c r="AC193" s="1"/>
      <c r="AD193" s="1"/>
      <c r="AE193" s="1"/>
      <c r="AF193" s="1"/>
      <c r="AG193" s="1"/>
      <c r="AH193" s="1"/>
      <c r="AI193" s="1"/>
      <c r="AJ193" s="40"/>
      <c r="AK193" s="44"/>
      <c r="AL193" s="44"/>
      <c r="AM193" s="44"/>
      <c r="AN193" s="44"/>
      <c r="AO193" s="44"/>
      <c r="AP193" s="44"/>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row>
    <row r="194" spans="1:106" s="132" customFormat="1" x14ac:dyDescent="0.35">
      <c r="A194" s="120"/>
      <c r="B194" s="120"/>
      <c r="C194" s="120"/>
      <c r="D194" s="120"/>
      <c r="E194" s="120"/>
      <c r="F194" s="77"/>
      <c r="G194" s="77"/>
      <c r="H194" s="77"/>
      <c r="I194" s="77"/>
      <c r="J194" s="77"/>
      <c r="K194" s="77"/>
      <c r="L194" s="120"/>
      <c r="M194" s="120"/>
      <c r="N194" s="78"/>
      <c r="O194" s="120"/>
      <c r="P194" s="167"/>
      <c r="Q194" s="167"/>
      <c r="R194" s="168"/>
      <c r="S194" s="120"/>
      <c r="T194" s="302"/>
      <c r="U194" s="120"/>
      <c r="V194" s="56"/>
      <c r="W194" s="59"/>
      <c r="Y194" s="44"/>
      <c r="Z194" s="44"/>
      <c r="AA194" s="2"/>
      <c r="AB194" s="1"/>
      <c r="AC194" s="1"/>
      <c r="AD194" s="1"/>
      <c r="AE194" s="1"/>
      <c r="AF194" s="1"/>
      <c r="AG194" s="1"/>
      <c r="AH194" s="1"/>
      <c r="AI194" s="1"/>
      <c r="AJ194" s="40"/>
      <c r="AK194" s="44"/>
      <c r="AL194" s="44"/>
      <c r="AM194" s="44"/>
      <c r="AN194" s="44"/>
      <c r="AO194" s="44"/>
      <c r="AP194" s="44"/>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row>
    <row r="195" spans="1:106" s="132" customFormat="1" x14ac:dyDescent="0.35">
      <c r="A195" s="120"/>
      <c r="B195" s="120"/>
      <c r="C195" s="120"/>
      <c r="D195" s="120"/>
      <c r="E195" s="120"/>
      <c r="F195" s="77"/>
      <c r="G195" s="77"/>
      <c r="H195" s="77"/>
      <c r="I195" s="77"/>
      <c r="J195" s="77"/>
      <c r="K195" s="77"/>
      <c r="L195" s="120"/>
      <c r="M195" s="120"/>
      <c r="N195" s="78"/>
      <c r="O195" s="120"/>
      <c r="P195" s="167"/>
      <c r="Q195" s="167"/>
      <c r="R195" s="168"/>
      <c r="S195" s="120"/>
      <c r="T195" s="302"/>
      <c r="U195" s="120"/>
      <c r="V195" s="56"/>
      <c r="W195" s="59"/>
      <c r="Y195" s="44"/>
      <c r="Z195" s="44"/>
      <c r="AA195" s="2"/>
      <c r="AB195" s="1"/>
      <c r="AC195" s="1"/>
      <c r="AD195" s="1"/>
      <c r="AE195" s="1"/>
      <c r="AF195" s="1"/>
      <c r="AG195" s="1"/>
      <c r="AH195" s="1"/>
      <c r="AI195" s="1"/>
      <c r="AJ195" s="40"/>
      <c r="AK195" s="44"/>
      <c r="AL195" s="44"/>
      <c r="AM195" s="44"/>
      <c r="AN195" s="44"/>
      <c r="AO195" s="44"/>
      <c r="AP195" s="44"/>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row>
    <row r="196" spans="1:106" s="132" customFormat="1" x14ac:dyDescent="0.35">
      <c r="A196" s="120"/>
      <c r="B196" s="120"/>
      <c r="C196" s="120"/>
      <c r="D196" s="120"/>
      <c r="E196" s="120"/>
      <c r="F196" s="77"/>
      <c r="G196" s="77"/>
      <c r="H196" s="77"/>
      <c r="I196" s="77"/>
      <c r="J196" s="77"/>
      <c r="K196" s="77"/>
      <c r="L196" s="120"/>
      <c r="M196" s="120"/>
      <c r="N196" s="78"/>
      <c r="O196" s="120"/>
      <c r="P196" s="167"/>
      <c r="Q196" s="167"/>
      <c r="R196" s="168"/>
      <c r="S196" s="120"/>
      <c r="T196" s="302"/>
      <c r="U196" s="120"/>
      <c r="V196" s="56"/>
      <c r="W196" s="59"/>
      <c r="Y196" s="44"/>
      <c r="Z196" s="44"/>
      <c r="AA196" s="2"/>
      <c r="AB196" s="1"/>
      <c r="AC196" s="1"/>
      <c r="AD196" s="1"/>
      <c r="AE196" s="1"/>
      <c r="AF196" s="1"/>
      <c r="AG196" s="1"/>
      <c r="AH196" s="1"/>
      <c r="AI196" s="1"/>
      <c r="AJ196" s="40"/>
      <c r="AK196" s="44"/>
      <c r="AL196" s="44"/>
      <c r="AM196" s="44"/>
      <c r="AN196" s="44"/>
      <c r="AO196" s="44"/>
      <c r="AP196" s="44"/>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row>
    <row r="197" spans="1:106" s="132" customFormat="1" x14ac:dyDescent="0.35">
      <c r="A197" s="120"/>
      <c r="B197" s="120"/>
      <c r="C197" s="120"/>
      <c r="D197" s="120"/>
      <c r="E197" s="120"/>
      <c r="F197" s="77"/>
      <c r="G197" s="77"/>
      <c r="H197" s="77"/>
      <c r="I197" s="77"/>
      <c r="J197" s="77"/>
      <c r="K197" s="77"/>
      <c r="L197" s="120"/>
      <c r="M197" s="120"/>
      <c r="N197" s="78"/>
      <c r="O197" s="120"/>
      <c r="P197" s="167"/>
      <c r="Q197" s="167"/>
      <c r="R197" s="168"/>
      <c r="S197" s="120"/>
      <c r="T197" s="302"/>
      <c r="U197" s="120"/>
      <c r="V197" s="56"/>
      <c r="W197" s="59"/>
      <c r="Y197" s="44"/>
      <c r="Z197" s="44"/>
      <c r="AA197" s="2"/>
      <c r="AB197" s="1"/>
      <c r="AC197" s="1"/>
      <c r="AD197" s="1"/>
      <c r="AE197" s="1"/>
      <c r="AF197" s="1"/>
      <c r="AG197" s="1"/>
      <c r="AH197" s="1"/>
      <c r="AI197" s="1"/>
      <c r="AJ197" s="40"/>
      <c r="AK197" s="44"/>
      <c r="AL197" s="44"/>
      <c r="AM197" s="44"/>
      <c r="AN197" s="44"/>
      <c r="AO197" s="44"/>
      <c r="AP197" s="44"/>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row>
    <row r="198" spans="1:106" s="132" customFormat="1" x14ac:dyDescent="0.35">
      <c r="A198" s="120"/>
      <c r="B198" s="120"/>
      <c r="C198" s="120"/>
      <c r="D198" s="120"/>
      <c r="E198" s="120"/>
      <c r="F198" s="77"/>
      <c r="G198" s="77"/>
      <c r="H198" s="77"/>
      <c r="I198" s="77"/>
      <c r="J198" s="77"/>
      <c r="K198" s="77"/>
      <c r="L198" s="120"/>
      <c r="M198" s="120"/>
      <c r="N198" s="78"/>
      <c r="O198" s="120"/>
      <c r="P198" s="167"/>
      <c r="Q198" s="167"/>
      <c r="R198" s="168"/>
      <c r="S198" s="120"/>
      <c r="T198" s="302"/>
      <c r="U198" s="120"/>
      <c r="V198" s="56"/>
      <c r="W198" s="59"/>
      <c r="Y198" s="44"/>
      <c r="Z198" s="44"/>
      <c r="AA198" s="2"/>
      <c r="AB198" s="1"/>
      <c r="AC198" s="1"/>
      <c r="AD198" s="1"/>
      <c r="AE198" s="1"/>
      <c r="AF198" s="1"/>
      <c r="AG198" s="1"/>
      <c r="AH198" s="1"/>
      <c r="AI198" s="1"/>
      <c r="AJ198" s="40"/>
      <c r="AK198" s="44"/>
      <c r="AL198" s="44"/>
      <c r="AM198" s="44"/>
      <c r="AN198" s="44"/>
      <c r="AO198" s="44"/>
      <c r="AP198" s="44"/>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row>
    <row r="199" spans="1:106" s="132" customFormat="1" x14ac:dyDescent="0.35">
      <c r="A199" s="120"/>
      <c r="B199" s="120"/>
      <c r="C199" s="120"/>
      <c r="D199" s="120"/>
      <c r="E199" s="120"/>
      <c r="F199" s="77"/>
      <c r="G199" s="77"/>
      <c r="H199" s="77"/>
      <c r="I199" s="77"/>
      <c r="J199" s="77"/>
      <c r="K199" s="77"/>
      <c r="L199" s="120"/>
      <c r="M199" s="120"/>
      <c r="N199" s="78"/>
      <c r="O199" s="120"/>
      <c r="P199" s="167"/>
      <c r="Q199" s="167"/>
      <c r="R199" s="168"/>
      <c r="S199" s="120"/>
      <c r="T199" s="302"/>
      <c r="U199" s="120"/>
      <c r="V199" s="56"/>
      <c r="W199" s="59"/>
      <c r="Y199" s="44"/>
      <c r="Z199" s="44"/>
      <c r="AA199" s="2"/>
      <c r="AB199" s="1"/>
      <c r="AC199" s="1"/>
      <c r="AD199" s="1"/>
      <c r="AE199" s="1"/>
      <c r="AF199" s="1"/>
      <c r="AG199" s="1"/>
      <c r="AH199" s="1"/>
      <c r="AI199" s="1"/>
      <c r="AJ199" s="40"/>
      <c r="AK199" s="44"/>
      <c r="AL199" s="44"/>
      <c r="AM199" s="44"/>
      <c r="AN199" s="44"/>
      <c r="AO199" s="44"/>
      <c r="AP199" s="44"/>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row>
    <row r="200" spans="1:106" s="132" customFormat="1" x14ac:dyDescent="0.35">
      <c r="A200" s="120"/>
      <c r="B200" s="120"/>
      <c r="C200" s="120"/>
      <c r="D200" s="120"/>
      <c r="E200" s="120"/>
      <c r="F200" s="77"/>
      <c r="G200" s="77"/>
      <c r="H200" s="77"/>
      <c r="I200" s="77"/>
      <c r="J200" s="77"/>
      <c r="K200" s="77"/>
      <c r="L200" s="120"/>
      <c r="M200" s="120"/>
      <c r="N200" s="78"/>
      <c r="O200" s="120"/>
      <c r="P200" s="167"/>
      <c r="Q200" s="167"/>
      <c r="R200" s="168"/>
      <c r="S200" s="120"/>
      <c r="T200" s="302"/>
      <c r="U200" s="120"/>
      <c r="V200" s="56"/>
      <c r="W200" s="59"/>
      <c r="Y200" s="44"/>
      <c r="Z200" s="44"/>
      <c r="AA200" s="2"/>
      <c r="AB200" s="1"/>
      <c r="AC200" s="1"/>
      <c r="AD200" s="1"/>
      <c r="AE200" s="1"/>
      <c r="AF200" s="1"/>
      <c r="AG200" s="1"/>
      <c r="AH200" s="1"/>
      <c r="AI200" s="1"/>
      <c r="AJ200" s="40"/>
      <c r="AK200" s="44"/>
      <c r="AL200" s="44"/>
      <c r="AM200" s="44"/>
      <c r="AN200" s="44"/>
      <c r="AO200" s="44"/>
      <c r="AP200" s="44"/>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row>
    <row r="201" spans="1:106" s="132" customFormat="1" x14ac:dyDescent="0.35">
      <c r="A201" s="120"/>
      <c r="B201" s="120"/>
      <c r="C201" s="120"/>
      <c r="D201" s="120"/>
      <c r="E201" s="120"/>
      <c r="F201" s="77"/>
      <c r="G201" s="77"/>
      <c r="H201" s="77"/>
      <c r="I201" s="77"/>
      <c r="J201" s="77"/>
      <c r="K201" s="77"/>
      <c r="L201" s="120"/>
      <c r="M201" s="120"/>
      <c r="N201" s="78"/>
      <c r="O201" s="120"/>
      <c r="P201" s="167"/>
      <c r="Q201" s="167"/>
      <c r="R201" s="168"/>
      <c r="S201" s="120"/>
      <c r="T201" s="302"/>
      <c r="U201" s="120"/>
      <c r="V201" s="56"/>
      <c r="W201" s="59"/>
      <c r="Y201" s="44"/>
      <c r="Z201" s="44"/>
      <c r="AA201" s="2"/>
      <c r="AB201" s="1"/>
      <c r="AC201" s="1"/>
      <c r="AD201" s="1"/>
      <c r="AE201" s="1"/>
      <c r="AF201" s="1"/>
      <c r="AG201" s="1"/>
      <c r="AH201" s="1"/>
      <c r="AI201" s="1"/>
      <c r="AJ201" s="40"/>
      <c r="AK201" s="44"/>
      <c r="AL201" s="44"/>
      <c r="AM201" s="44"/>
      <c r="AN201" s="44"/>
      <c r="AO201" s="44"/>
      <c r="AP201" s="44"/>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row>
    <row r="202" spans="1:106" s="132" customFormat="1" x14ac:dyDescent="0.35">
      <c r="A202" s="120"/>
      <c r="B202" s="120"/>
      <c r="C202" s="120"/>
      <c r="D202" s="120"/>
      <c r="E202" s="120"/>
      <c r="F202" s="77"/>
      <c r="G202" s="77"/>
      <c r="H202" s="77"/>
      <c r="I202" s="77"/>
      <c r="J202" s="77"/>
      <c r="K202" s="77"/>
      <c r="L202" s="120"/>
      <c r="M202" s="120"/>
      <c r="N202" s="78"/>
      <c r="O202" s="120"/>
      <c r="P202" s="167"/>
      <c r="Q202" s="167"/>
      <c r="R202" s="168"/>
      <c r="S202" s="120"/>
      <c r="T202" s="302"/>
      <c r="U202" s="120"/>
      <c r="V202" s="56"/>
      <c r="W202" s="59"/>
      <c r="Y202" s="44"/>
      <c r="Z202" s="44"/>
      <c r="AA202" s="2"/>
      <c r="AB202" s="1"/>
      <c r="AC202" s="1"/>
      <c r="AD202" s="1"/>
      <c r="AE202" s="1"/>
      <c r="AF202" s="1"/>
      <c r="AG202" s="1"/>
      <c r="AH202" s="1"/>
      <c r="AI202" s="1"/>
      <c r="AJ202" s="40"/>
      <c r="AK202" s="44"/>
      <c r="AL202" s="44"/>
      <c r="AM202" s="44"/>
      <c r="AN202" s="44"/>
      <c r="AO202" s="44"/>
      <c r="AP202" s="44"/>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row>
    <row r="203" spans="1:106" s="132" customFormat="1" x14ac:dyDescent="0.35">
      <c r="A203" s="120"/>
      <c r="B203" s="120"/>
      <c r="C203" s="120"/>
      <c r="D203" s="120"/>
      <c r="E203" s="120"/>
      <c r="F203" s="77"/>
      <c r="G203" s="77"/>
      <c r="H203" s="77"/>
      <c r="I203" s="77"/>
      <c r="J203" s="77"/>
      <c r="K203" s="77"/>
      <c r="L203" s="120"/>
      <c r="M203" s="120"/>
      <c r="N203" s="78"/>
      <c r="O203" s="120"/>
      <c r="P203" s="167"/>
      <c r="Q203" s="167"/>
      <c r="R203" s="168"/>
      <c r="S203" s="120"/>
      <c r="T203" s="302"/>
      <c r="U203" s="120"/>
      <c r="V203" s="56"/>
      <c r="W203" s="59"/>
      <c r="Y203" s="44"/>
      <c r="Z203" s="44"/>
      <c r="AA203" s="2"/>
      <c r="AB203" s="1"/>
      <c r="AC203" s="1"/>
      <c r="AD203" s="1"/>
      <c r="AE203" s="1"/>
      <c r="AF203" s="1"/>
      <c r="AG203" s="1"/>
      <c r="AH203" s="1"/>
      <c r="AI203" s="1"/>
      <c r="AJ203" s="40"/>
      <c r="AK203" s="44"/>
      <c r="AL203" s="44"/>
      <c r="AM203" s="44"/>
      <c r="AN203" s="44"/>
      <c r="AO203" s="44"/>
      <c r="AP203" s="44"/>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row>
    <row r="204" spans="1:106" s="132" customFormat="1" x14ac:dyDescent="0.35">
      <c r="A204" s="120"/>
      <c r="B204" s="120"/>
      <c r="C204" s="120"/>
      <c r="D204" s="120"/>
      <c r="E204" s="120"/>
      <c r="F204" s="77"/>
      <c r="G204" s="77"/>
      <c r="H204" s="77"/>
      <c r="I204" s="77"/>
      <c r="J204" s="77"/>
      <c r="K204" s="77"/>
      <c r="L204" s="120"/>
      <c r="M204" s="120"/>
      <c r="N204" s="78"/>
      <c r="O204" s="120"/>
      <c r="P204" s="167"/>
      <c r="Q204" s="167"/>
      <c r="R204" s="168"/>
      <c r="S204" s="120"/>
      <c r="T204" s="302"/>
      <c r="U204" s="120"/>
      <c r="V204" s="56"/>
      <c r="W204" s="59"/>
      <c r="Y204" s="44"/>
      <c r="Z204" s="44"/>
      <c r="AA204" s="2"/>
      <c r="AB204" s="1"/>
      <c r="AC204" s="1"/>
      <c r="AD204" s="1"/>
      <c r="AE204" s="1"/>
      <c r="AF204" s="1"/>
      <c r="AG204" s="1"/>
      <c r="AH204" s="1"/>
      <c r="AI204" s="1"/>
      <c r="AJ204" s="40"/>
      <c r="AK204" s="44"/>
      <c r="AL204" s="44"/>
      <c r="AM204" s="44"/>
      <c r="AN204" s="44"/>
      <c r="AO204" s="44"/>
      <c r="AP204" s="44"/>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row>
    <row r="205" spans="1:106" s="132" customFormat="1" x14ac:dyDescent="0.35">
      <c r="A205" s="120"/>
      <c r="B205" s="120"/>
      <c r="C205" s="120"/>
      <c r="D205" s="120"/>
      <c r="E205" s="120"/>
      <c r="F205" s="77"/>
      <c r="G205" s="77"/>
      <c r="H205" s="77"/>
      <c r="I205" s="77"/>
      <c r="J205" s="77"/>
      <c r="K205" s="77"/>
      <c r="L205" s="120"/>
      <c r="M205" s="120"/>
      <c r="N205" s="78"/>
      <c r="O205" s="120"/>
      <c r="P205" s="167"/>
      <c r="Q205" s="167"/>
      <c r="R205" s="168"/>
      <c r="S205" s="120"/>
      <c r="T205" s="302"/>
      <c r="U205" s="120"/>
      <c r="V205" s="56"/>
      <c r="W205" s="59"/>
      <c r="Y205" s="44"/>
      <c r="Z205" s="44"/>
      <c r="AA205" s="2"/>
      <c r="AB205" s="1"/>
      <c r="AC205" s="1"/>
      <c r="AD205" s="1"/>
      <c r="AE205" s="1"/>
      <c r="AF205" s="1"/>
      <c r="AG205" s="1"/>
      <c r="AH205" s="1"/>
      <c r="AI205" s="1"/>
      <c r="AJ205" s="40"/>
      <c r="AK205" s="44"/>
      <c r="AL205" s="44"/>
      <c r="AM205" s="44"/>
      <c r="AN205" s="44"/>
      <c r="AO205" s="44"/>
      <c r="AP205" s="44"/>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row>
    <row r="206" spans="1:106" s="132" customFormat="1" x14ac:dyDescent="0.35">
      <c r="A206" s="120"/>
      <c r="B206" s="120"/>
      <c r="C206" s="120"/>
      <c r="D206" s="120"/>
      <c r="E206" s="120"/>
      <c r="F206" s="77"/>
      <c r="G206" s="77"/>
      <c r="H206" s="77"/>
      <c r="I206" s="77"/>
      <c r="J206" s="77"/>
      <c r="K206" s="77"/>
      <c r="L206" s="120"/>
      <c r="M206" s="120"/>
      <c r="N206" s="78"/>
      <c r="O206" s="120"/>
      <c r="P206" s="167"/>
      <c r="Q206" s="167"/>
      <c r="R206" s="168"/>
      <c r="S206" s="120"/>
      <c r="T206" s="302"/>
      <c r="U206" s="120"/>
      <c r="V206" s="56"/>
      <c r="W206" s="59"/>
      <c r="Y206" s="44"/>
      <c r="Z206" s="44"/>
      <c r="AA206" s="2"/>
      <c r="AB206" s="1"/>
      <c r="AC206" s="1"/>
      <c r="AD206" s="1"/>
      <c r="AE206" s="1"/>
      <c r="AF206" s="1"/>
      <c r="AG206" s="1"/>
      <c r="AH206" s="1"/>
      <c r="AI206" s="1"/>
      <c r="AJ206" s="40"/>
      <c r="AK206" s="44"/>
      <c r="AL206" s="44"/>
      <c r="AM206" s="44"/>
      <c r="AN206" s="44"/>
      <c r="AO206" s="44"/>
      <c r="AP206" s="44"/>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row>
    <row r="207" spans="1:106" s="132" customFormat="1" x14ac:dyDescent="0.35">
      <c r="A207" s="120"/>
      <c r="B207" s="120"/>
      <c r="C207" s="120"/>
      <c r="D207" s="120"/>
      <c r="E207" s="120"/>
      <c r="F207" s="77"/>
      <c r="G207" s="77"/>
      <c r="H207" s="77"/>
      <c r="I207" s="77"/>
      <c r="J207" s="77"/>
      <c r="K207" s="77"/>
      <c r="L207" s="120"/>
      <c r="M207" s="120"/>
      <c r="N207" s="78"/>
      <c r="O207" s="120"/>
      <c r="P207" s="167"/>
      <c r="Q207" s="167"/>
      <c r="R207" s="168"/>
      <c r="S207" s="120"/>
      <c r="T207" s="302"/>
      <c r="U207" s="120"/>
      <c r="V207" s="56"/>
      <c r="W207" s="59"/>
      <c r="Y207" s="44"/>
      <c r="Z207" s="44"/>
      <c r="AA207" s="2"/>
      <c r="AB207" s="1"/>
      <c r="AC207" s="1"/>
      <c r="AD207" s="1"/>
      <c r="AE207" s="1"/>
      <c r="AF207" s="1"/>
      <c r="AG207" s="1"/>
      <c r="AH207" s="1"/>
      <c r="AI207" s="1"/>
      <c r="AJ207" s="40"/>
      <c r="AK207" s="44"/>
      <c r="AL207" s="44"/>
      <c r="AM207" s="44"/>
      <c r="AN207" s="44"/>
      <c r="AO207" s="44"/>
      <c r="AP207" s="44"/>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row>
    <row r="208" spans="1:106" s="132" customFormat="1" x14ac:dyDescent="0.35">
      <c r="A208" s="120"/>
      <c r="B208" s="120"/>
      <c r="C208" s="120"/>
      <c r="D208" s="120"/>
      <c r="E208" s="120"/>
      <c r="F208" s="77"/>
      <c r="G208" s="77"/>
      <c r="H208" s="77"/>
      <c r="I208" s="77"/>
      <c r="J208" s="77"/>
      <c r="K208" s="77"/>
      <c r="L208" s="120"/>
      <c r="M208" s="120"/>
      <c r="N208" s="78"/>
      <c r="O208" s="120"/>
      <c r="P208" s="167"/>
      <c r="Q208" s="167"/>
      <c r="R208" s="168"/>
      <c r="S208" s="120"/>
      <c r="T208" s="302"/>
      <c r="U208" s="120"/>
      <c r="V208" s="56"/>
      <c r="W208" s="59"/>
      <c r="Y208" s="44"/>
      <c r="Z208" s="44"/>
      <c r="AA208" s="2"/>
      <c r="AB208" s="1"/>
      <c r="AC208" s="1"/>
      <c r="AD208" s="1"/>
      <c r="AE208" s="1"/>
      <c r="AF208" s="1"/>
      <c r="AG208" s="1"/>
      <c r="AH208" s="1"/>
      <c r="AI208" s="1"/>
      <c r="AJ208" s="40"/>
      <c r="AK208" s="44"/>
      <c r="AL208" s="44"/>
      <c r="AM208" s="44"/>
      <c r="AN208" s="44"/>
      <c r="AO208" s="44"/>
      <c r="AP208" s="44"/>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row>
    <row r="209" spans="1:106" s="132" customFormat="1" x14ac:dyDescent="0.35">
      <c r="A209" s="120"/>
      <c r="B209" s="120"/>
      <c r="C209" s="120"/>
      <c r="D209" s="120"/>
      <c r="E209" s="120"/>
      <c r="F209" s="77"/>
      <c r="G209" s="77"/>
      <c r="H209" s="77"/>
      <c r="I209" s="77"/>
      <c r="J209" s="77"/>
      <c r="K209" s="77"/>
      <c r="L209" s="120"/>
      <c r="M209" s="120"/>
      <c r="N209" s="78"/>
      <c r="O209" s="120"/>
      <c r="P209" s="167"/>
      <c r="Q209" s="167"/>
      <c r="R209" s="168"/>
      <c r="S209" s="120"/>
      <c r="T209" s="302"/>
      <c r="U209" s="120"/>
      <c r="V209" s="56"/>
      <c r="W209" s="59"/>
      <c r="Y209" s="44"/>
      <c r="Z209" s="44"/>
      <c r="AA209" s="2"/>
      <c r="AB209" s="1"/>
      <c r="AC209" s="1"/>
      <c r="AD209" s="1"/>
      <c r="AE209" s="1"/>
      <c r="AF209" s="1"/>
      <c r="AG209" s="1"/>
      <c r="AH209" s="1"/>
      <c r="AI209" s="1"/>
      <c r="AJ209" s="40"/>
      <c r="AK209" s="44"/>
      <c r="AL209" s="44"/>
      <c r="AM209" s="44"/>
      <c r="AN209" s="44"/>
      <c r="AO209" s="44"/>
      <c r="AP209" s="44"/>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row>
    <row r="210" spans="1:106" s="132" customFormat="1" x14ac:dyDescent="0.35">
      <c r="A210" s="120"/>
      <c r="B210" s="120"/>
      <c r="C210" s="120"/>
      <c r="D210" s="120"/>
      <c r="E210" s="120"/>
      <c r="F210" s="77"/>
      <c r="G210" s="77"/>
      <c r="H210" s="77"/>
      <c r="I210" s="77"/>
      <c r="J210" s="77"/>
      <c r="K210" s="77"/>
      <c r="L210" s="120"/>
      <c r="M210" s="120"/>
      <c r="N210" s="78"/>
      <c r="O210" s="120"/>
      <c r="P210" s="167"/>
      <c r="Q210" s="167"/>
      <c r="R210" s="168"/>
      <c r="S210" s="120"/>
      <c r="T210" s="302"/>
      <c r="U210" s="120"/>
      <c r="V210" s="56"/>
      <c r="W210" s="59"/>
      <c r="Y210" s="44"/>
      <c r="Z210" s="44"/>
      <c r="AA210" s="2"/>
      <c r="AB210" s="1"/>
      <c r="AC210" s="1"/>
      <c r="AD210" s="1"/>
      <c r="AE210" s="1"/>
      <c r="AF210" s="1"/>
      <c r="AG210" s="1"/>
      <c r="AH210" s="1"/>
      <c r="AI210" s="1"/>
      <c r="AJ210" s="40"/>
      <c r="AK210" s="44"/>
      <c r="AL210" s="44"/>
      <c r="AM210" s="44"/>
      <c r="AN210" s="44"/>
      <c r="AO210" s="44"/>
      <c r="AP210" s="44"/>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row>
    <row r="211" spans="1:106" x14ac:dyDescent="0.35">
      <c r="Y211" s="44"/>
      <c r="Z211" s="44"/>
      <c r="AA211" s="2"/>
      <c r="AB211" s="1"/>
      <c r="AC211" s="1"/>
      <c r="AD211" s="1"/>
      <c r="AE211" s="1"/>
      <c r="AF211" s="1"/>
      <c r="AG211" s="1"/>
      <c r="AH211" s="1"/>
      <c r="AI211" s="1"/>
      <c r="AJ211" s="40"/>
      <c r="AK211" s="44"/>
      <c r="AL211" s="44"/>
      <c r="AM211" s="44"/>
      <c r="AN211" s="44"/>
      <c r="AO211" s="44"/>
      <c r="AP211" s="44"/>
      <c r="AQ211" s="1"/>
      <c r="AR211" s="1"/>
      <c r="AS211" s="1"/>
      <c r="AT211" s="1"/>
      <c r="AU211" s="1"/>
      <c r="AV211" s="1"/>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row>
    <row r="212" spans="1:106" x14ac:dyDescent="0.35">
      <c r="Y212" s="44"/>
      <c r="Z212" s="44"/>
      <c r="AA212" s="2"/>
      <c r="AB212" s="1"/>
      <c r="AC212" s="1"/>
      <c r="AD212" s="1"/>
      <c r="AE212" s="1"/>
      <c r="AF212" s="1"/>
      <c r="AG212" s="1"/>
      <c r="AH212" s="1"/>
      <c r="AI212" s="1"/>
      <c r="AJ212" s="40"/>
      <c r="AK212" s="44"/>
      <c r="AL212" s="44"/>
      <c r="AM212" s="44"/>
      <c r="AN212" s="44"/>
      <c r="AO212" s="44"/>
      <c r="AP212" s="44"/>
      <c r="AQ212" s="1"/>
      <c r="AR212" s="1"/>
      <c r="AS212" s="1"/>
      <c r="AT212" s="1"/>
      <c r="AU212" s="1"/>
      <c r="AV212" s="1"/>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row>
    <row r="213" spans="1:106" x14ac:dyDescent="0.35">
      <c r="Y213" s="44"/>
      <c r="Z213" s="44"/>
      <c r="AA213" s="2"/>
      <c r="AB213" s="1"/>
      <c r="AC213" s="1"/>
      <c r="AD213" s="1"/>
      <c r="AE213" s="1"/>
      <c r="AF213" s="1"/>
      <c r="AG213" s="1"/>
      <c r="AH213" s="1"/>
      <c r="AI213" s="1"/>
      <c r="AJ213" s="40"/>
      <c r="AK213" s="44"/>
      <c r="AL213" s="44"/>
      <c r="AM213" s="44"/>
      <c r="AN213" s="44"/>
      <c r="AO213" s="44"/>
      <c r="AP213" s="44"/>
      <c r="AQ213" s="1"/>
      <c r="AR213" s="1"/>
      <c r="AS213" s="1"/>
      <c r="AT213" s="1"/>
      <c r="AU213" s="1"/>
      <c r="AV213" s="1"/>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row>
    <row r="214" spans="1:106" x14ac:dyDescent="0.35">
      <c r="Y214" s="44"/>
      <c r="Z214" s="44"/>
      <c r="AA214" s="2"/>
      <c r="AB214" s="1"/>
      <c r="AC214" s="1"/>
      <c r="AD214" s="1"/>
      <c r="AE214" s="1"/>
      <c r="AF214" s="1"/>
      <c r="AG214" s="1"/>
      <c r="AH214" s="1"/>
      <c r="AI214" s="1"/>
      <c r="AJ214" s="40"/>
      <c r="AK214" s="44"/>
      <c r="AL214" s="44"/>
      <c r="AM214" s="44"/>
      <c r="AN214" s="44"/>
      <c r="AO214" s="44"/>
      <c r="AP214" s="44"/>
      <c r="AQ214" s="1"/>
      <c r="AR214" s="1"/>
      <c r="AS214" s="1"/>
      <c r="AT214" s="1"/>
      <c r="AU214" s="1"/>
      <c r="AV214" s="1"/>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row>
    <row r="215" spans="1:106" x14ac:dyDescent="0.35">
      <c r="Y215" s="44"/>
      <c r="Z215" s="44"/>
      <c r="AA215" s="2"/>
      <c r="AB215" s="1"/>
      <c r="AC215" s="1"/>
      <c r="AD215" s="1"/>
      <c r="AE215" s="1"/>
      <c r="AF215" s="1"/>
      <c r="AG215" s="1"/>
      <c r="AH215" s="1"/>
      <c r="AI215" s="1"/>
      <c r="AJ215" s="40"/>
      <c r="AK215" s="44"/>
      <c r="AL215" s="44"/>
      <c r="AM215" s="44"/>
      <c r="AN215" s="44"/>
      <c r="AO215" s="44"/>
      <c r="AP215" s="44"/>
      <c r="AQ215" s="1"/>
      <c r="AR215" s="1"/>
      <c r="AS215" s="1"/>
      <c r="AT215" s="1"/>
      <c r="AU215" s="1"/>
      <c r="AV215" s="1"/>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row>
    <row r="216" spans="1:106" x14ac:dyDescent="0.35">
      <c r="Y216" s="44"/>
      <c r="Z216" s="44"/>
      <c r="AA216" s="2"/>
      <c r="AB216" s="1"/>
      <c r="AC216" s="1"/>
      <c r="AD216" s="1"/>
      <c r="AE216" s="1"/>
      <c r="AF216" s="1"/>
      <c r="AG216" s="1"/>
      <c r="AH216" s="1"/>
      <c r="AI216" s="1"/>
      <c r="AJ216" s="40"/>
      <c r="AK216" s="44"/>
      <c r="AL216" s="44"/>
      <c r="AM216" s="44"/>
      <c r="AN216" s="44"/>
      <c r="AO216" s="44"/>
      <c r="AP216" s="44"/>
      <c r="AQ216" s="1"/>
      <c r="AR216" s="1"/>
      <c r="AS216" s="1"/>
      <c r="AT216" s="1"/>
      <c r="AU216" s="1"/>
      <c r="AV216" s="1"/>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row>
    <row r="217" spans="1:106" x14ac:dyDescent="0.35">
      <c r="Y217" s="44"/>
      <c r="Z217" s="44"/>
      <c r="AA217" s="2"/>
      <c r="AB217" s="1"/>
      <c r="AC217" s="1"/>
      <c r="AD217" s="1"/>
      <c r="AE217" s="1"/>
      <c r="AF217" s="1"/>
      <c r="AG217" s="1"/>
      <c r="AH217" s="1"/>
      <c r="AI217" s="1"/>
      <c r="AJ217" s="40"/>
      <c r="AK217" s="44"/>
      <c r="AL217" s="44"/>
      <c r="AM217" s="44"/>
      <c r="AN217" s="44"/>
      <c r="AO217" s="44"/>
      <c r="AP217" s="44"/>
      <c r="AQ217" s="1"/>
      <c r="AR217" s="1"/>
      <c r="AS217" s="1"/>
      <c r="AT217" s="1"/>
      <c r="AU217" s="1"/>
      <c r="AV217" s="1"/>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row>
    <row r="218" spans="1:106" x14ac:dyDescent="0.35">
      <c r="Y218" s="44"/>
      <c r="Z218" s="44"/>
      <c r="AA218" s="2"/>
      <c r="AB218" s="1"/>
      <c r="AC218" s="1"/>
      <c r="AD218" s="1"/>
      <c r="AE218" s="1"/>
      <c r="AF218" s="1"/>
      <c r="AG218" s="1"/>
      <c r="AH218" s="1"/>
      <c r="AI218" s="1"/>
      <c r="AJ218" s="40"/>
      <c r="AK218" s="44"/>
      <c r="AL218" s="44"/>
      <c r="AM218" s="44"/>
      <c r="AN218" s="44"/>
      <c r="AO218" s="44"/>
      <c r="AP218" s="44"/>
      <c r="AQ218" s="1"/>
      <c r="AR218" s="1"/>
      <c r="AS218" s="1"/>
      <c r="AT218" s="1"/>
      <c r="AU218" s="1"/>
      <c r="AV218" s="1"/>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row>
    <row r="219" spans="1:106" x14ac:dyDescent="0.35">
      <c r="Y219" s="44"/>
      <c r="Z219" s="44"/>
      <c r="AA219" s="2"/>
      <c r="AB219" s="1"/>
      <c r="AC219" s="1"/>
      <c r="AD219" s="1"/>
      <c r="AE219" s="1"/>
      <c r="AF219" s="1"/>
      <c r="AG219" s="1"/>
      <c r="AH219" s="1"/>
      <c r="AI219" s="1"/>
      <c r="AJ219" s="40"/>
      <c r="AK219" s="44"/>
      <c r="AL219" s="44"/>
      <c r="AM219" s="44"/>
      <c r="AN219" s="44"/>
      <c r="AO219" s="44"/>
      <c r="AP219" s="44"/>
      <c r="AQ219" s="1"/>
      <c r="AR219" s="1"/>
      <c r="AS219" s="1"/>
      <c r="AT219" s="1"/>
      <c r="AU219" s="1"/>
      <c r="AV219" s="1"/>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row>
    <row r="220" spans="1:106" x14ac:dyDescent="0.35">
      <c r="Y220" s="44"/>
      <c r="Z220" s="44"/>
      <c r="AA220" s="2"/>
      <c r="AB220" s="1"/>
      <c r="AC220" s="1"/>
      <c r="AD220" s="1"/>
      <c r="AE220" s="1"/>
      <c r="AF220" s="1"/>
      <c r="AG220" s="1"/>
      <c r="AH220" s="1"/>
      <c r="AI220" s="1"/>
      <c r="AJ220" s="40"/>
      <c r="AK220" s="44"/>
      <c r="AL220" s="44"/>
      <c r="AM220" s="44"/>
      <c r="AN220" s="44"/>
      <c r="AO220" s="44"/>
      <c r="AP220" s="44"/>
      <c r="AQ220" s="1"/>
      <c r="AR220" s="1"/>
      <c r="AS220" s="1"/>
      <c r="AT220" s="1"/>
      <c r="AU220" s="1"/>
      <c r="AV220" s="1"/>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row>
    <row r="221" spans="1:106" x14ac:dyDescent="0.35">
      <c r="Y221" s="44"/>
      <c r="Z221" s="44"/>
      <c r="AA221" s="2"/>
      <c r="AB221" s="1"/>
      <c r="AC221" s="1"/>
      <c r="AD221" s="1"/>
      <c r="AE221" s="1"/>
      <c r="AF221" s="1"/>
      <c r="AG221" s="1"/>
      <c r="AH221" s="1"/>
      <c r="AI221" s="1"/>
      <c r="AJ221" s="40"/>
      <c r="AK221" s="44"/>
      <c r="AL221" s="44"/>
      <c r="AM221" s="44"/>
      <c r="AN221" s="44"/>
      <c r="AO221" s="44"/>
      <c r="AP221" s="44"/>
      <c r="AQ221" s="1"/>
      <c r="AR221" s="1"/>
      <c r="AS221" s="1"/>
      <c r="AT221" s="1"/>
      <c r="AU221" s="1"/>
      <c r="AV221" s="1"/>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row>
    <row r="222" spans="1:106" x14ac:dyDescent="0.35">
      <c r="Y222" s="44"/>
      <c r="Z222" s="44"/>
      <c r="AA222" s="2"/>
      <c r="AB222" s="1"/>
      <c r="AC222" s="1"/>
      <c r="AD222" s="1"/>
      <c r="AE222" s="1"/>
      <c r="AF222" s="1"/>
      <c r="AG222" s="1"/>
      <c r="AH222" s="1"/>
      <c r="AI222" s="1"/>
      <c r="AJ222" s="40"/>
      <c r="AK222" s="44"/>
      <c r="AL222" s="44"/>
      <c r="AM222" s="44"/>
      <c r="AN222" s="44"/>
      <c r="AO222" s="44"/>
      <c r="AP222" s="44"/>
      <c r="AQ222" s="1"/>
      <c r="AR222" s="1"/>
      <c r="AS222" s="1"/>
      <c r="AT222" s="1"/>
      <c r="AU222" s="1"/>
      <c r="AV222" s="1"/>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row>
    <row r="223" spans="1:106" x14ac:dyDescent="0.35">
      <c r="Y223" s="44"/>
      <c r="Z223" s="44"/>
      <c r="AA223" s="2"/>
      <c r="AB223" s="1"/>
      <c r="AC223" s="1"/>
      <c r="AD223" s="1"/>
      <c r="AE223" s="1"/>
      <c r="AF223" s="1"/>
      <c r="AG223" s="1"/>
      <c r="AH223" s="1"/>
      <c r="AI223" s="1"/>
      <c r="AJ223" s="40"/>
      <c r="AK223" s="44"/>
      <c r="AL223" s="44"/>
      <c r="AM223" s="44"/>
      <c r="AN223" s="44"/>
      <c r="AO223" s="44"/>
      <c r="AP223" s="44"/>
      <c r="AQ223" s="1"/>
      <c r="AR223" s="1"/>
      <c r="AS223" s="1"/>
      <c r="AT223" s="1"/>
      <c r="AU223" s="1"/>
      <c r="AV223" s="1"/>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row>
    <row r="224" spans="1:106" x14ac:dyDescent="0.35">
      <c r="Y224" s="44"/>
      <c r="Z224" s="44"/>
      <c r="AA224" s="2"/>
      <c r="AB224" s="1"/>
      <c r="AC224" s="1"/>
      <c r="AD224" s="1"/>
      <c r="AE224" s="1"/>
      <c r="AF224" s="1"/>
      <c r="AG224" s="1"/>
      <c r="AH224" s="1"/>
      <c r="AI224" s="1"/>
      <c r="AJ224" s="40"/>
      <c r="AK224" s="44"/>
      <c r="AL224" s="44"/>
      <c r="AM224" s="44"/>
      <c r="AN224" s="44"/>
      <c r="AO224" s="44"/>
      <c r="AP224" s="44"/>
      <c r="AQ224" s="1"/>
      <c r="AR224" s="1"/>
      <c r="AS224" s="1"/>
      <c r="AT224" s="1"/>
      <c r="AU224" s="1"/>
      <c r="AV224" s="1"/>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row>
    <row r="225" spans="25:106" x14ac:dyDescent="0.35">
      <c r="Y225" s="44"/>
      <c r="Z225" s="44"/>
      <c r="AA225" s="2"/>
      <c r="AB225" s="1"/>
      <c r="AC225" s="1"/>
      <c r="AD225" s="1"/>
      <c r="AE225" s="1"/>
      <c r="AF225" s="1"/>
      <c r="AG225" s="1"/>
      <c r="AH225" s="1"/>
      <c r="AI225" s="1"/>
      <c r="AJ225" s="40"/>
      <c r="AK225" s="44"/>
      <c r="AL225" s="44"/>
      <c r="AM225" s="44"/>
      <c r="AN225" s="44"/>
      <c r="AO225" s="44"/>
      <c r="AP225" s="44"/>
      <c r="AQ225" s="1"/>
      <c r="AR225" s="1"/>
      <c r="AS225" s="1"/>
      <c r="AT225" s="1"/>
      <c r="AU225" s="1"/>
      <c r="AV225" s="1"/>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row>
    <row r="226" spans="25:106" x14ac:dyDescent="0.35">
      <c r="Y226" s="44"/>
      <c r="Z226" s="44"/>
      <c r="AA226" s="2"/>
      <c r="AB226" s="1"/>
      <c r="AC226" s="1"/>
      <c r="AD226" s="1"/>
      <c r="AE226" s="1"/>
      <c r="AF226" s="1"/>
      <c r="AG226" s="1"/>
      <c r="AH226" s="1"/>
      <c r="AI226" s="1"/>
      <c r="AJ226" s="40"/>
      <c r="AK226" s="44"/>
      <c r="AL226" s="44"/>
      <c r="AM226" s="44"/>
      <c r="AN226" s="44"/>
      <c r="AO226" s="44"/>
      <c r="AP226" s="44"/>
      <c r="AQ226" s="1"/>
      <c r="AR226" s="1"/>
      <c r="AS226" s="1"/>
      <c r="AT226" s="1"/>
      <c r="AU226" s="1"/>
      <c r="AV226" s="1"/>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row>
    <row r="227" spans="25:106" x14ac:dyDescent="0.35">
      <c r="Y227" s="44"/>
      <c r="Z227" s="44"/>
      <c r="AA227" s="2"/>
      <c r="AB227" s="1"/>
      <c r="AC227" s="1"/>
      <c r="AD227" s="1"/>
      <c r="AE227" s="1"/>
      <c r="AF227" s="1"/>
      <c r="AG227" s="1"/>
      <c r="AH227" s="1"/>
      <c r="AI227" s="1"/>
      <c r="AJ227" s="40"/>
      <c r="AK227" s="44"/>
      <c r="AL227" s="44"/>
      <c r="AM227" s="44"/>
      <c r="AN227" s="44"/>
      <c r="AO227" s="44"/>
      <c r="AP227" s="44"/>
      <c r="AQ227" s="1"/>
      <c r="AR227" s="1"/>
      <c r="AS227" s="1"/>
      <c r="AT227" s="1"/>
      <c r="AU227" s="1"/>
      <c r="AV227" s="1"/>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row>
    <row r="228" spans="25:106" x14ac:dyDescent="0.35">
      <c r="Y228" s="44"/>
      <c r="Z228" s="44"/>
      <c r="AA228" s="2"/>
      <c r="AB228" s="1"/>
      <c r="AC228" s="1"/>
      <c r="AD228" s="1"/>
      <c r="AE228" s="1"/>
      <c r="AF228" s="1"/>
      <c r="AG228" s="1"/>
      <c r="AH228" s="1"/>
      <c r="AI228" s="1"/>
      <c r="AJ228" s="40"/>
      <c r="AK228" s="44"/>
      <c r="AL228" s="44"/>
      <c r="AM228" s="44"/>
      <c r="AN228" s="44"/>
      <c r="AO228" s="44"/>
      <c r="AP228" s="44"/>
      <c r="AQ228" s="1"/>
      <c r="AR228" s="1"/>
      <c r="AS228" s="1"/>
      <c r="AT228" s="1"/>
      <c r="AU228" s="1"/>
      <c r="AV228" s="1"/>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row>
    <row r="229" spans="25:106" x14ac:dyDescent="0.35">
      <c r="Y229" s="44"/>
      <c r="Z229" s="44"/>
      <c r="AA229" s="2"/>
      <c r="AB229" s="1"/>
      <c r="AC229" s="1"/>
      <c r="AD229" s="1"/>
      <c r="AE229" s="1"/>
      <c r="AF229" s="1"/>
      <c r="AG229" s="1"/>
      <c r="AH229" s="1"/>
      <c r="AI229" s="1"/>
      <c r="AJ229" s="40"/>
      <c r="AK229" s="44"/>
      <c r="AL229" s="44"/>
      <c r="AM229" s="44"/>
      <c r="AN229" s="44"/>
      <c r="AO229" s="44"/>
      <c r="AP229" s="44"/>
      <c r="AQ229" s="1"/>
      <c r="AR229" s="1"/>
      <c r="AS229" s="1"/>
      <c r="AT229" s="1"/>
      <c r="AU229" s="1"/>
      <c r="AV229" s="1"/>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row>
    <row r="230" spans="25:106" x14ac:dyDescent="0.35">
      <c r="Y230" s="44"/>
      <c r="Z230" s="44"/>
      <c r="AA230" s="2"/>
      <c r="AB230" s="1"/>
      <c r="AC230" s="1"/>
      <c r="AD230" s="1"/>
      <c r="AE230" s="1"/>
      <c r="AF230" s="1"/>
      <c r="AG230" s="1"/>
      <c r="AH230" s="1"/>
      <c r="AI230" s="1"/>
      <c r="AJ230" s="40"/>
      <c r="AK230" s="44"/>
      <c r="AL230" s="44"/>
      <c r="AM230" s="44"/>
      <c r="AN230" s="44"/>
      <c r="AO230" s="44"/>
      <c r="AP230" s="44"/>
      <c r="AQ230" s="1"/>
      <c r="AR230" s="1"/>
      <c r="AS230" s="1"/>
      <c r="AT230" s="1"/>
      <c r="AU230" s="1"/>
      <c r="AV230" s="1"/>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row>
    <row r="231" spans="25:106" x14ac:dyDescent="0.35">
      <c r="Y231" s="44"/>
      <c r="Z231" s="44"/>
      <c r="AA231" s="2"/>
      <c r="AB231" s="1"/>
      <c r="AC231" s="1"/>
      <c r="AD231" s="1"/>
      <c r="AE231" s="1"/>
      <c r="AF231" s="1"/>
      <c r="AG231" s="1"/>
      <c r="AH231" s="1"/>
      <c r="AI231" s="1"/>
      <c r="AJ231" s="40"/>
      <c r="AK231" s="44"/>
      <c r="AL231" s="44"/>
      <c r="AM231" s="44"/>
      <c r="AN231" s="44"/>
      <c r="AO231" s="44"/>
      <c r="AP231" s="44"/>
      <c r="AQ231" s="1"/>
      <c r="AR231" s="1"/>
      <c r="AS231" s="1"/>
      <c r="AT231" s="1"/>
      <c r="AU231" s="1"/>
      <c r="AV231" s="1"/>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row>
    <row r="232" spans="25:106" x14ac:dyDescent="0.35">
      <c r="Y232" s="44"/>
      <c r="Z232" s="44"/>
      <c r="AA232" s="2"/>
      <c r="AB232" s="1"/>
      <c r="AC232" s="1"/>
      <c r="AD232" s="1"/>
      <c r="AE232" s="1"/>
      <c r="AF232" s="1"/>
      <c r="AG232" s="1"/>
      <c r="AH232" s="1"/>
      <c r="AI232" s="1"/>
      <c r="AJ232" s="40"/>
      <c r="AK232" s="44"/>
      <c r="AL232" s="44"/>
      <c r="AM232" s="44"/>
      <c r="AN232" s="44"/>
      <c r="AO232" s="44"/>
      <c r="AP232" s="44"/>
      <c r="AQ232" s="1"/>
      <c r="AR232" s="1"/>
      <c r="AS232" s="1"/>
      <c r="AT232" s="1"/>
      <c r="AU232" s="1"/>
      <c r="AV232" s="1"/>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row>
    <row r="233" spans="25:106" x14ac:dyDescent="0.35">
      <c r="Y233" s="44"/>
      <c r="Z233" s="44"/>
      <c r="AA233" s="2"/>
      <c r="AB233" s="1"/>
      <c r="AC233" s="1"/>
      <c r="AD233" s="1"/>
      <c r="AE233" s="1"/>
      <c r="AF233" s="1"/>
      <c r="AG233" s="1"/>
      <c r="AH233" s="1"/>
      <c r="AI233" s="1"/>
      <c r="AJ233" s="40"/>
      <c r="AK233" s="44"/>
      <c r="AL233" s="44"/>
      <c r="AM233" s="44"/>
      <c r="AN233" s="44"/>
      <c r="AO233" s="44"/>
      <c r="AP233" s="44"/>
      <c r="AQ233" s="1"/>
      <c r="AR233" s="1"/>
      <c r="AS233" s="1"/>
      <c r="AT233" s="1"/>
      <c r="AU233" s="1"/>
      <c r="AV233" s="1"/>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row>
    <row r="234" spans="25:106" x14ac:dyDescent="0.35">
      <c r="Y234" s="44"/>
      <c r="Z234" s="44"/>
      <c r="AA234" s="2"/>
      <c r="AB234" s="1"/>
      <c r="AC234" s="1"/>
      <c r="AD234" s="1"/>
      <c r="AE234" s="1"/>
      <c r="AF234" s="1"/>
      <c r="AG234" s="1"/>
      <c r="AH234" s="1"/>
      <c r="AI234" s="1"/>
      <c r="AJ234" s="40"/>
      <c r="AK234" s="44"/>
      <c r="AL234" s="44"/>
      <c r="AM234" s="44"/>
      <c r="AN234" s="44"/>
      <c r="AO234" s="44"/>
      <c r="AP234" s="44"/>
      <c r="AQ234" s="1"/>
      <c r="AR234" s="1"/>
      <c r="AS234" s="1"/>
      <c r="AT234" s="1"/>
      <c r="AU234" s="1"/>
      <c r="AV234" s="1"/>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row>
    <row r="235" spans="25:106" x14ac:dyDescent="0.35">
      <c r="Y235" s="44"/>
      <c r="Z235" s="44"/>
      <c r="AA235" s="2"/>
      <c r="AB235" s="1"/>
      <c r="AC235" s="1"/>
      <c r="AD235" s="1"/>
      <c r="AE235" s="1"/>
      <c r="AF235" s="1"/>
      <c r="AG235" s="1"/>
      <c r="AH235" s="1"/>
      <c r="AI235" s="1"/>
      <c r="AJ235" s="40"/>
      <c r="AK235" s="44"/>
      <c r="AL235" s="44"/>
      <c r="AM235" s="44"/>
      <c r="AN235" s="44"/>
      <c r="AO235" s="44"/>
      <c r="AP235" s="44"/>
      <c r="AQ235" s="1"/>
      <c r="AR235" s="1"/>
      <c r="AS235" s="1"/>
      <c r="AT235" s="1"/>
      <c r="AU235" s="1"/>
      <c r="AV235" s="1"/>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row>
    <row r="236" spans="25:106" x14ac:dyDescent="0.35">
      <c r="Y236" s="44"/>
      <c r="Z236" s="44"/>
      <c r="AA236" s="2"/>
      <c r="AB236" s="1"/>
      <c r="AC236" s="1"/>
      <c r="AD236" s="1"/>
      <c r="AE236" s="1"/>
      <c r="AF236" s="1"/>
      <c r="AG236" s="1"/>
      <c r="AH236" s="1"/>
      <c r="AI236" s="1"/>
      <c r="AJ236" s="40"/>
      <c r="AK236" s="44"/>
      <c r="AL236" s="44"/>
      <c r="AM236" s="44"/>
      <c r="AN236" s="44"/>
      <c r="AO236" s="44"/>
      <c r="AP236" s="44"/>
      <c r="AQ236" s="1"/>
      <c r="AR236" s="1"/>
      <c r="AS236" s="1"/>
      <c r="AT236" s="1"/>
      <c r="AU236" s="1"/>
      <c r="AV236" s="1"/>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row>
    <row r="237" spans="25:106" x14ac:dyDescent="0.35">
      <c r="Y237" s="44"/>
      <c r="Z237" s="44"/>
      <c r="AA237" s="2"/>
      <c r="AB237" s="1"/>
      <c r="AC237" s="1"/>
      <c r="AD237" s="1"/>
      <c r="AE237" s="1"/>
      <c r="AF237" s="1"/>
      <c r="AG237" s="1"/>
      <c r="AH237" s="1"/>
      <c r="AI237" s="1"/>
      <c r="AJ237" s="40"/>
      <c r="AK237" s="44"/>
      <c r="AL237" s="44"/>
      <c r="AM237" s="44"/>
      <c r="AN237" s="44"/>
      <c r="AO237" s="44"/>
      <c r="AP237" s="44"/>
      <c r="AQ237" s="1"/>
      <c r="AR237" s="1"/>
      <c r="AS237" s="1"/>
      <c r="AT237" s="1"/>
      <c r="AU237" s="1"/>
      <c r="AV237" s="1"/>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row>
    <row r="238" spans="25:106" x14ac:dyDescent="0.35">
      <c r="Y238" s="44"/>
      <c r="Z238" s="44"/>
      <c r="AA238" s="2"/>
      <c r="AB238" s="1"/>
      <c r="AC238" s="1"/>
      <c r="AD238" s="1"/>
      <c r="AE238" s="1"/>
      <c r="AF238" s="1"/>
      <c r="AG238" s="1"/>
      <c r="AH238" s="1"/>
      <c r="AI238" s="1"/>
      <c r="AJ238" s="40"/>
      <c r="AK238" s="44"/>
      <c r="AL238" s="44"/>
      <c r="AM238" s="44"/>
      <c r="AN238" s="44"/>
      <c r="AO238" s="44"/>
      <c r="AP238" s="44"/>
      <c r="AQ238" s="1"/>
      <c r="AR238" s="1"/>
      <c r="AS238" s="1"/>
      <c r="AT238" s="1"/>
      <c r="AU238" s="1"/>
      <c r="AV238" s="1"/>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row>
    <row r="239" spans="25:106" x14ac:dyDescent="0.35">
      <c r="Y239" s="44"/>
      <c r="Z239" s="44"/>
      <c r="AA239" s="2"/>
      <c r="AB239" s="1"/>
      <c r="AC239" s="1"/>
      <c r="AD239" s="1"/>
      <c r="AE239" s="1"/>
      <c r="AF239" s="1"/>
      <c r="AG239" s="1"/>
      <c r="AH239" s="1"/>
      <c r="AI239" s="1"/>
      <c r="AJ239" s="40"/>
      <c r="AK239" s="44"/>
      <c r="AL239" s="44"/>
      <c r="AM239" s="44"/>
      <c r="AN239" s="44"/>
      <c r="AO239" s="44"/>
      <c r="AP239" s="44"/>
      <c r="AQ239" s="1"/>
      <c r="AR239" s="1"/>
      <c r="AS239" s="1"/>
      <c r="AT239" s="1"/>
      <c r="AU239" s="1"/>
      <c r="AV239" s="1"/>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row>
    <row r="240" spans="25:106" x14ac:dyDescent="0.35">
      <c r="Y240" s="44"/>
      <c r="Z240" s="44"/>
      <c r="AA240" s="2"/>
      <c r="AB240" s="1"/>
      <c r="AC240" s="1"/>
      <c r="AD240" s="1"/>
      <c r="AE240" s="1"/>
      <c r="AF240" s="1"/>
      <c r="AG240" s="1"/>
      <c r="AH240" s="1"/>
      <c r="AI240" s="1"/>
      <c r="AJ240" s="40"/>
      <c r="AK240" s="44"/>
      <c r="AL240" s="44"/>
      <c r="AM240" s="44"/>
      <c r="AN240" s="44"/>
      <c r="AO240" s="44"/>
      <c r="AP240" s="44"/>
      <c r="AQ240" s="1"/>
      <c r="AR240" s="1"/>
      <c r="AS240" s="1"/>
      <c r="AT240" s="1"/>
      <c r="AU240" s="1"/>
      <c r="AV240" s="1"/>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row>
    <row r="241" spans="25:106" x14ac:dyDescent="0.35">
      <c r="Y241" s="44"/>
      <c r="Z241" s="44"/>
      <c r="AA241" s="2"/>
      <c r="AB241" s="1"/>
      <c r="AC241" s="1"/>
      <c r="AD241" s="1"/>
      <c r="AE241" s="1"/>
      <c r="AF241" s="1"/>
      <c r="AG241" s="1"/>
      <c r="AH241" s="1"/>
      <c r="AI241" s="1"/>
      <c r="AJ241" s="40"/>
      <c r="AK241" s="44"/>
      <c r="AL241" s="44"/>
      <c r="AM241" s="44"/>
      <c r="AN241" s="44"/>
      <c r="AO241" s="44"/>
      <c r="AP241" s="44"/>
      <c r="AQ241" s="1"/>
      <c r="AR241" s="1"/>
      <c r="AS241" s="1"/>
      <c r="AT241" s="1"/>
      <c r="AU241" s="1"/>
      <c r="AV241" s="1"/>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row>
    <row r="242" spans="25:106" x14ac:dyDescent="0.35">
      <c r="Y242" s="44"/>
      <c r="Z242" s="44"/>
      <c r="AA242" s="2"/>
      <c r="AB242" s="1"/>
      <c r="AC242" s="1"/>
      <c r="AD242" s="1"/>
      <c r="AE242" s="1"/>
      <c r="AF242" s="1"/>
      <c r="AG242" s="1"/>
      <c r="AH242" s="1"/>
      <c r="AI242" s="1"/>
      <c r="AJ242" s="40"/>
      <c r="AK242" s="44"/>
      <c r="AL242" s="44"/>
      <c r="AM242" s="44"/>
      <c r="AN242" s="44"/>
      <c r="AO242" s="44"/>
      <c r="AP242" s="44"/>
      <c r="AQ242" s="1"/>
      <c r="AR242" s="1"/>
      <c r="AS242" s="1"/>
      <c r="AT242" s="1"/>
      <c r="AU242" s="1"/>
      <c r="AV242" s="1"/>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row>
    <row r="243" spans="25:106" x14ac:dyDescent="0.35">
      <c r="Y243" s="44"/>
      <c r="Z243" s="44"/>
      <c r="AA243" s="2"/>
      <c r="AB243" s="1"/>
      <c r="AC243" s="1"/>
      <c r="AD243" s="1"/>
      <c r="AE243" s="1"/>
      <c r="AF243" s="1"/>
      <c r="AG243" s="1"/>
      <c r="AH243" s="1"/>
      <c r="AI243" s="1"/>
      <c r="AJ243" s="40"/>
      <c r="AK243" s="44"/>
      <c r="AL243" s="44"/>
      <c r="AM243" s="44"/>
      <c r="AN243" s="44"/>
      <c r="AO243" s="44"/>
      <c r="AP243" s="44"/>
      <c r="AQ243" s="1"/>
      <c r="AR243" s="1"/>
      <c r="AS243" s="1"/>
      <c r="AT243" s="1"/>
      <c r="AU243" s="1"/>
      <c r="AV243" s="1"/>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row>
    <row r="244" spans="25:106" x14ac:dyDescent="0.35">
      <c r="Y244" s="44"/>
      <c r="Z244" s="44"/>
      <c r="AA244" s="2"/>
      <c r="AB244" s="1"/>
      <c r="AC244" s="1"/>
      <c r="AD244" s="1"/>
      <c r="AE244" s="1"/>
      <c r="AF244" s="1"/>
      <c r="AG244" s="1"/>
      <c r="AH244" s="1"/>
      <c r="AI244" s="1"/>
      <c r="AJ244" s="40"/>
      <c r="AK244" s="44"/>
      <c r="AL244" s="44"/>
      <c r="AM244" s="44"/>
      <c r="AN244" s="44"/>
      <c r="AO244" s="44"/>
      <c r="AP244" s="44"/>
      <c r="AQ244" s="1"/>
      <c r="AR244" s="1"/>
      <c r="AS244" s="1"/>
      <c r="AT244" s="1"/>
      <c r="AU244" s="1"/>
      <c r="AV244" s="1"/>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row>
    <row r="245" spans="25:106" x14ac:dyDescent="0.35">
      <c r="Y245" s="44"/>
      <c r="Z245" s="44"/>
      <c r="AA245" s="2"/>
      <c r="AB245" s="1"/>
      <c r="AC245" s="1"/>
      <c r="AD245" s="1"/>
      <c r="AE245" s="1"/>
      <c r="AF245" s="1"/>
      <c r="AG245" s="1"/>
      <c r="AH245" s="1"/>
      <c r="AI245" s="1"/>
      <c r="AJ245" s="40"/>
      <c r="AK245" s="44"/>
      <c r="AL245" s="44"/>
      <c r="AM245" s="44"/>
      <c r="AN245" s="44"/>
      <c r="AO245" s="44"/>
      <c r="AP245" s="44"/>
      <c r="AQ245" s="1"/>
      <c r="AR245" s="1"/>
      <c r="AS245" s="1"/>
      <c r="AT245" s="1"/>
      <c r="AU245" s="1"/>
      <c r="AV245" s="1"/>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row>
    <row r="246" spans="25:106" x14ac:dyDescent="0.35">
      <c r="Y246" s="44"/>
      <c r="Z246" s="44"/>
      <c r="AA246" s="2"/>
      <c r="AB246" s="1"/>
      <c r="AC246" s="1"/>
      <c r="AD246" s="1"/>
      <c r="AE246" s="1"/>
      <c r="AF246" s="1"/>
      <c r="AG246" s="1"/>
      <c r="AH246" s="1"/>
      <c r="AI246" s="1"/>
      <c r="AJ246" s="40"/>
      <c r="AK246" s="44"/>
      <c r="AL246" s="44"/>
      <c r="AM246" s="44"/>
      <c r="AN246" s="44"/>
      <c r="AO246" s="44"/>
      <c r="AP246" s="44"/>
      <c r="AQ246" s="1"/>
      <c r="AR246" s="1"/>
      <c r="AS246" s="1"/>
      <c r="AT246" s="1"/>
      <c r="AU246" s="1"/>
      <c r="AV246" s="1"/>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row>
    <row r="247" spans="25:106" x14ac:dyDescent="0.35">
      <c r="Y247" s="44"/>
      <c r="Z247" s="44"/>
      <c r="AA247" s="2"/>
      <c r="AB247" s="1"/>
      <c r="AC247" s="1"/>
      <c r="AD247" s="1"/>
      <c r="AE247" s="1"/>
      <c r="AF247" s="1"/>
      <c r="AG247" s="1"/>
      <c r="AH247" s="1"/>
      <c r="AI247" s="1"/>
      <c r="AJ247" s="40"/>
      <c r="AK247" s="44"/>
      <c r="AL247" s="44"/>
      <c r="AM247" s="44"/>
      <c r="AN247" s="44"/>
      <c r="AO247" s="44"/>
      <c r="AP247" s="44"/>
      <c r="AQ247" s="1"/>
      <c r="AR247" s="1"/>
      <c r="AS247" s="1"/>
      <c r="AT247" s="1"/>
      <c r="AU247" s="1"/>
      <c r="AV247" s="1"/>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row>
    <row r="248" spans="25:106" x14ac:dyDescent="0.35">
      <c r="Y248" s="44"/>
      <c r="Z248" s="44"/>
      <c r="AA248" s="2"/>
      <c r="AB248" s="1"/>
      <c r="AC248" s="1"/>
      <c r="AD248" s="1"/>
      <c r="AE248" s="1"/>
      <c r="AF248" s="1"/>
      <c r="AG248" s="1"/>
      <c r="AH248" s="1"/>
      <c r="AI248" s="1"/>
      <c r="AJ248" s="40"/>
      <c r="AK248" s="44"/>
      <c r="AL248" s="44"/>
      <c r="AM248" s="44"/>
      <c r="AN248" s="44"/>
      <c r="AO248" s="44"/>
      <c r="AP248" s="44"/>
      <c r="AQ248" s="1"/>
      <c r="AR248" s="1"/>
      <c r="AS248" s="1"/>
      <c r="AT248" s="1"/>
      <c r="AU248" s="1"/>
      <c r="AV248" s="1"/>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row>
    <row r="249" spans="25:106" x14ac:dyDescent="0.35">
      <c r="Y249" s="44"/>
      <c r="Z249" s="44"/>
      <c r="AA249" s="2"/>
      <c r="AB249" s="1"/>
      <c r="AC249" s="1"/>
      <c r="AD249" s="1"/>
      <c r="AE249" s="1"/>
      <c r="AF249" s="1"/>
      <c r="AG249" s="1"/>
      <c r="AH249" s="1"/>
      <c r="AI249" s="1"/>
      <c r="AJ249" s="40"/>
      <c r="AK249" s="44"/>
      <c r="AL249" s="44"/>
      <c r="AM249" s="44"/>
      <c r="AN249" s="44"/>
      <c r="AO249" s="44"/>
      <c r="AP249" s="44"/>
      <c r="AQ249" s="1"/>
      <c r="AR249" s="1"/>
      <c r="AS249" s="1"/>
      <c r="AT249" s="1"/>
      <c r="AU249" s="1"/>
      <c r="AV249" s="1"/>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row>
    <row r="250" spans="25:106" x14ac:dyDescent="0.35">
      <c r="Y250" s="44"/>
      <c r="Z250" s="44"/>
      <c r="AA250" s="2"/>
      <c r="AB250" s="1"/>
      <c r="AC250" s="1"/>
      <c r="AD250" s="1"/>
      <c r="AE250" s="1"/>
      <c r="AF250" s="1"/>
      <c r="AG250" s="1"/>
      <c r="AH250" s="1"/>
      <c r="AI250" s="1"/>
      <c r="AJ250" s="40"/>
      <c r="AK250" s="44"/>
      <c r="AL250" s="44"/>
      <c r="AM250" s="44"/>
      <c r="AN250" s="44"/>
      <c r="AO250" s="44"/>
      <c r="AP250" s="44"/>
      <c r="AQ250" s="1"/>
      <c r="AR250" s="1"/>
      <c r="AS250" s="1"/>
      <c r="AT250" s="1"/>
      <c r="AU250" s="1"/>
      <c r="AV250" s="1"/>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row>
    <row r="251" spans="25:106" x14ac:dyDescent="0.35">
      <c r="Y251" s="44"/>
      <c r="Z251" s="44"/>
      <c r="AA251" s="2"/>
      <c r="AB251" s="1"/>
      <c r="AC251" s="1"/>
      <c r="AD251" s="1"/>
      <c r="AE251" s="1"/>
      <c r="AF251" s="1"/>
      <c r="AG251" s="1"/>
      <c r="AH251" s="1"/>
      <c r="AI251" s="1"/>
      <c r="AJ251" s="40"/>
      <c r="AK251" s="44"/>
      <c r="AL251" s="44"/>
      <c r="AM251" s="44"/>
      <c r="AN251" s="44"/>
      <c r="AO251" s="44"/>
      <c r="AP251" s="44"/>
      <c r="AQ251" s="1"/>
      <c r="AR251" s="1"/>
      <c r="AS251" s="1"/>
      <c r="AT251" s="1"/>
      <c r="AU251" s="1"/>
      <c r="AV251" s="1"/>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row>
    <row r="252" spans="25:106" x14ac:dyDescent="0.35">
      <c r="Y252" s="44"/>
      <c r="Z252" s="44"/>
      <c r="AA252" s="2"/>
      <c r="AB252" s="1"/>
      <c r="AC252" s="1"/>
      <c r="AD252" s="1"/>
      <c r="AE252" s="1"/>
      <c r="AF252" s="1"/>
      <c r="AG252" s="1"/>
      <c r="AH252" s="1"/>
      <c r="AI252" s="1"/>
      <c r="AJ252" s="40"/>
      <c r="AK252" s="44"/>
      <c r="AL252" s="44"/>
      <c r="AM252" s="44"/>
      <c r="AN252" s="44"/>
      <c r="AO252" s="44"/>
      <c r="AP252" s="44"/>
      <c r="AQ252" s="1"/>
      <c r="AR252" s="1"/>
      <c r="AS252" s="1"/>
      <c r="AT252" s="1"/>
      <c r="AU252" s="1"/>
      <c r="AV252" s="1"/>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row>
    <row r="253" spans="25:106" x14ac:dyDescent="0.35">
      <c r="Y253" s="44"/>
      <c r="Z253" s="44"/>
      <c r="AA253" s="2"/>
      <c r="AB253" s="1"/>
      <c r="AC253" s="1"/>
      <c r="AD253" s="1"/>
      <c r="AE253" s="1"/>
      <c r="AF253" s="1"/>
      <c r="AG253" s="1"/>
      <c r="AH253" s="1"/>
      <c r="AI253" s="1"/>
      <c r="AJ253" s="40"/>
      <c r="AK253" s="44"/>
      <c r="AL253" s="44"/>
      <c r="AM253" s="44"/>
      <c r="AN253" s="44"/>
      <c r="AO253" s="44"/>
      <c r="AP253" s="44"/>
      <c r="AQ253" s="1"/>
      <c r="AR253" s="1"/>
      <c r="AS253" s="1"/>
      <c r="AT253" s="1"/>
      <c r="AU253" s="1"/>
      <c r="AV253" s="1"/>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row>
    <row r="254" spans="25:106" x14ac:dyDescent="0.35">
      <c r="Y254" s="44"/>
      <c r="Z254" s="44"/>
      <c r="AA254" s="2"/>
      <c r="AB254" s="1"/>
      <c r="AC254" s="1"/>
      <c r="AD254" s="1"/>
      <c r="AE254" s="1"/>
      <c r="AF254" s="1"/>
      <c r="AG254" s="1"/>
      <c r="AH254" s="1"/>
      <c r="AI254" s="1"/>
      <c r="AJ254" s="40"/>
      <c r="AK254" s="44"/>
      <c r="AL254" s="44"/>
      <c r="AM254" s="44"/>
      <c r="AN254" s="44"/>
      <c r="AO254" s="44"/>
      <c r="AP254" s="44"/>
      <c r="AQ254" s="1"/>
      <c r="AR254" s="1"/>
      <c r="AS254" s="1"/>
      <c r="AT254" s="1"/>
      <c r="AU254" s="1"/>
      <c r="AV254" s="1"/>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row>
    <row r="255" spans="25:106" x14ac:dyDescent="0.35">
      <c r="Y255" s="44"/>
      <c r="Z255" s="44"/>
      <c r="AA255" s="2"/>
      <c r="AB255" s="1"/>
      <c r="AC255" s="1"/>
      <c r="AD255" s="1"/>
      <c r="AE255" s="1"/>
      <c r="AF255" s="1"/>
      <c r="AG255" s="1"/>
      <c r="AH255" s="1"/>
      <c r="AI255" s="1"/>
      <c r="AJ255" s="40"/>
      <c r="AK255" s="44"/>
      <c r="AL255" s="44"/>
      <c r="AM255" s="44"/>
      <c r="AN255" s="44"/>
      <c r="AO255" s="44"/>
      <c r="AP255" s="44"/>
      <c r="AQ255" s="1"/>
      <c r="AR255" s="1"/>
      <c r="AS255" s="1"/>
      <c r="AT255" s="1"/>
      <c r="AU255" s="1"/>
      <c r="AV255" s="1"/>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row>
    <row r="256" spans="25:106" x14ac:dyDescent="0.35">
      <c r="Y256" s="44"/>
      <c r="Z256" s="44"/>
      <c r="AA256" s="2"/>
      <c r="AB256" s="1"/>
      <c r="AC256" s="1"/>
      <c r="AD256" s="1"/>
      <c r="AE256" s="1"/>
      <c r="AF256" s="1"/>
      <c r="AG256" s="1"/>
      <c r="AH256" s="1"/>
      <c r="AI256" s="1"/>
      <c r="AJ256" s="40"/>
      <c r="AK256" s="44"/>
      <c r="AL256" s="44"/>
      <c r="AM256" s="44"/>
      <c r="AN256" s="44"/>
      <c r="AO256" s="44"/>
      <c r="AP256" s="44"/>
      <c r="AQ256" s="1"/>
      <c r="AR256" s="1"/>
      <c r="AS256" s="1"/>
      <c r="AT256" s="1"/>
      <c r="AU256" s="1"/>
      <c r="AV256" s="1"/>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row>
    <row r="257" spans="25:106" x14ac:dyDescent="0.35">
      <c r="Y257" s="44"/>
      <c r="Z257" s="44"/>
      <c r="AA257" s="2"/>
      <c r="AB257" s="1"/>
      <c r="AC257" s="1"/>
      <c r="AD257" s="1"/>
      <c r="AE257" s="1"/>
      <c r="AF257" s="1"/>
      <c r="AG257" s="1"/>
      <c r="AH257" s="1"/>
      <c r="AI257" s="1"/>
      <c r="AJ257" s="40"/>
      <c r="AK257" s="44"/>
      <c r="AL257" s="44"/>
      <c r="AM257" s="44"/>
      <c r="AN257" s="44"/>
      <c r="AO257" s="44"/>
      <c r="AP257" s="44"/>
      <c r="AQ257" s="1"/>
      <c r="AR257" s="1"/>
      <c r="AS257" s="1"/>
      <c r="AT257" s="1"/>
      <c r="AU257" s="1"/>
      <c r="AV257" s="1"/>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row>
    <row r="258" spans="25:106" x14ac:dyDescent="0.35">
      <c r="Y258" s="44"/>
      <c r="Z258" s="44"/>
      <c r="AA258" s="2"/>
      <c r="AB258" s="1"/>
      <c r="AC258" s="1"/>
      <c r="AD258" s="1"/>
      <c r="AE258" s="1"/>
      <c r="AF258" s="1"/>
      <c r="AG258" s="1"/>
      <c r="AH258" s="1"/>
      <c r="AI258" s="1"/>
      <c r="AJ258" s="40"/>
      <c r="AK258" s="44"/>
      <c r="AL258" s="44"/>
      <c r="AM258" s="44"/>
      <c r="AN258" s="44"/>
      <c r="AO258" s="44"/>
      <c r="AP258" s="44"/>
      <c r="AQ258" s="1"/>
      <c r="AR258" s="1"/>
      <c r="AS258" s="1"/>
      <c r="AT258" s="1"/>
      <c r="AU258" s="1"/>
      <c r="AV258" s="1"/>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row>
    <row r="259" spans="25:106" x14ac:dyDescent="0.35">
      <c r="Y259" s="44"/>
      <c r="Z259" s="44"/>
      <c r="AA259" s="2"/>
      <c r="AB259" s="1"/>
      <c r="AC259" s="1"/>
      <c r="AD259" s="1"/>
      <c r="AE259" s="1"/>
      <c r="AF259" s="1"/>
      <c r="AG259" s="1"/>
      <c r="AH259" s="1"/>
      <c r="AI259" s="1"/>
      <c r="AJ259" s="40"/>
      <c r="AK259" s="44"/>
      <c r="AL259" s="44"/>
      <c r="AM259" s="44"/>
      <c r="AN259" s="44"/>
      <c r="AO259" s="44"/>
      <c r="AP259" s="44"/>
      <c r="AQ259" s="1"/>
      <c r="AR259" s="1"/>
      <c r="AS259" s="1"/>
      <c r="AT259" s="1"/>
      <c r="AU259" s="1"/>
      <c r="AV259" s="1"/>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row>
    <row r="260" spans="25:106" x14ac:dyDescent="0.35">
      <c r="Y260" s="44"/>
      <c r="Z260" s="44"/>
      <c r="AA260" s="2"/>
      <c r="AB260" s="1"/>
      <c r="AC260" s="1"/>
      <c r="AD260" s="1"/>
      <c r="AE260" s="1"/>
      <c r="AF260" s="1"/>
      <c r="AG260" s="1"/>
      <c r="AH260" s="1"/>
      <c r="AI260" s="1"/>
      <c r="AJ260" s="40"/>
      <c r="AK260" s="44"/>
      <c r="AL260" s="44"/>
      <c r="AM260" s="44"/>
      <c r="AN260" s="44"/>
      <c r="AO260" s="44"/>
      <c r="AP260" s="44"/>
      <c r="AQ260" s="1"/>
      <c r="AR260" s="1"/>
      <c r="AS260" s="1"/>
      <c r="AT260" s="1"/>
      <c r="AU260" s="1"/>
      <c r="AV260" s="1"/>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row>
    <row r="261" spans="25:106" x14ac:dyDescent="0.35">
      <c r="Y261" s="44"/>
      <c r="Z261" s="44"/>
      <c r="AA261" s="2"/>
      <c r="AB261" s="1"/>
      <c r="AC261" s="1"/>
      <c r="AD261" s="1"/>
      <c r="AE261" s="1"/>
      <c r="AF261" s="1"/>
      <c r="AG261" s="1"/>
      <c r="AH261" s="1"/>
      <c r="AI261" s="1"/>
      <c r="AJ261" s="40"/>
      <c r="AK261" s="44"/>
      <c r="AL261" s="44"/>
      <c r="AM261" s="44"/>
      <c r="AN261" s="44"/>
      <c r="AO261" s="44"/>
      <c r="AP261" s="44"/>
      <c r="AQ261" s="1"/>
      <c r="AR261" s="1"/>
      <c r="AS261" s="1"/>
      <c r="AT261" s="1"/>
      <c r="AU261" s="1"/>
      <c r="AV261" s="1"/>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row>
    <row r="262" spans="25:106" x14ac:dyDescent="0.35">
      <c r="Y262" s="44"/>
      <c r="Z262" s="44"/>
      <c r="AA262" s="2"/>
      <c r="AB262" s="1"/>
      <c r="AC262" s="1"/>
      <c r="AD262" s="1"/>
      <c r="AE262" s="1"/>
      <c r="AF262" s="1"/>
      <c r="AG262" s="1"/>
      <c r="AH262" s="1"/>
      <c r="AI262" s="1"/>
      <c r="AJ262" s="40"/>
      <c r="AK262" s="44"/>
      <c r="AL262" s="44"/>
      <c r="AM262" s="44"/>
      <c r="AN262" s="44"/>
      <c r="AO262" s="44"/>
      <c r="AP262" s="44"/>
      <c r="AQ262" s="1"/>
      <c r="AR262" s="1"/>
      <c r="AS262" s="1"/>
      <c r="AT262" s="1"/>
      <c r="AU262" s="1"/>
      <c r="AV262" s="1"/>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row>
    <row r="263" spans="25:106" x14ac:dyDescent="0.35">
      <c r="Y263" s="44"/>
      <c r="Z263" s="44"/>
      <c r="AA263" s="2"/>
      <c r="AB263" s="1"/>
      <c r="AC263" s="1"/>
      <c r="AD263" s="1"/>
      <c r="AE263" s="1"/>
      <c r="AF263" s="1"/>
      <c r="AG263" s="1"/>
      <c r="AH263" s="1"/>
      <c r="AI263" s="1"/>
      <c r="AJ263" s="40"/>
      <c r="AK263" s="44"/>
      <c r="AL263" s="44"/>
      <c r="AM263" s="44"/>
      <c r="AN263" s="44"/>
      <c r="AO263" s="44"/>
      <c r="AP263" s="44"/>
      <c r="AQ263" s="1"/>
      <c r="AR263" s="1"/>
      <c r="AS263" s="1"/>
      <c r="AT263" s="1"/>
      <c r="AU263" s="1"/>
      <c r="AV263" s="1"/>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row>
    <row r="264" spans="25:106" x14ac:dyDescent="0.35">
      <c r="Y264" s="44"/>
      <c r="Z264" s="44"/>
      <c r="AA264" s="2"/>
      <c r="AB264" s="1"/>
      <c r="AC264" s="1"/>
      <c r="AD264" s="1"/>
      <c r="AE264" s="1"/>
      <c r="AF264" s="1"/>
      <c r="AG264" s="1"/>
      <c r="AH264" s="1"/>
      <c r="AI264" s="1"/>
      <c r="AJ264" s="40"/>
      <c r="AK264" s="44"/>
      <c r="AL264" s="44"/>
      <c r="AM264" s="44"/>
      <c r="AN264" s="44"/>
      <c r="AO264" s="44"/>
      <c r="AP264" s="44"/>
      <c r="AQ264" s="1"/>
      <c r="AR264" s="1"/>
      <c r="AS264" s="1"/>
      <c r="AT264" s="1"/>
      <c r="AU264" s="1"/>
      <c r="AV264" s="1"/>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row>
    <row r="265" spans="25:106" x14ac:dyDescent="0.35">
      <c r="Y265" s="44"/>
      <c r="Z265" s="44"/>
      <c r="AA265" s="2"/>
      <c r="AB265" s="1"/>
      <c r="AC265" s="1"/>
      <c r="AD265" s="1"/>
      <c r="AE265" s="1"/>
      <c r="AF265" s="1"/>
      <c r="AG265" s="1"/>
      <c r="AH265" s="1"/>
      <c r="AI265" s="1"/>
      <c r="AJ265" s="40"/>
      <c r="AK265" s="44"/>
      <c r="AL265" s="44"/>
      <c r="AM265" s="44"/>
      <c r="AN265" s="44"/>
      <c r="AO265" s="44"/>
      <c r="AP265" s="44"/>
      <c r="AQ265" s="1"/>
      <c r="AR265" s="1"/>
      <c r="AS265" s="1"/>
      <c r="AT265" s="1"/>
      <c r="AU265" s="1"/>
      <c r="AV265" s="1"/>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row>
    <row r="266" spans="25:106" x14ac:dyDescent="0.35">
      <c r="Y266" s="44"/>
      <c r="Z266" s="44"/>
      <c r="AA266" s="2"/>
      <c r="AB266" s="1"/>
      <c r="AC266" s="1"/>
      <c r="AD266" s="1"/>
      <c r="AE266" s="1"/>
      <c r="AF266" s="1"/>
      <c r="AG266" s="1"/>
      <c r="AH266" s="1"/>
      <c r="AI266" s="1"/>
      <c r="AJ266" s="40"/>
      <c r="AK266" s="44"/>
      <c r="AL266" s="44"/>
      <c r="AM266" s="44"/>
      <c r="AN266" s="44"/>
      <c r="AO266" s="44"/>
      <c r="AP266" s="44"/>
      <c r="AQ266" s="1"/>
      <c r="AR266" s="1"/>
      <c r="AS266" s="1"/>
      <c r="AT266" s="1"/>
      <c r="AU266" s="1"/>
      <c r="AV266" s="1"/>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row>
    <row r="267" spans="25:106" x14ac:dyDescent="0.35">
      <c r="Y267" s="44"/>
      <c r="Z267" s="44"/>
      <c r="AA267" s="2"/>
      <c r="AB267" s="1"/>
      <c r="AC267" s="1"/>
      <c r="AD267" s="1"/>
      <c r="AE267" s="1"/>
      <c r="AF267" s="1"/>
      <c r="AG267" s="1"/>
      <c r="AH267" s="1"/>
      <c r="AI267" s="1"/>
      <c r="AJ267" s="40"/>
      <c r="AK267" s="44"/>
      <c r="AL267" s="44"/>
      <c r="AM267" s="44"/>
      <c r="AN267" s="44"/>
      <c r="AO267" s="44"/>
      <c r="AP267" s="44"/>
      <c r="AQ267" s="1"/>
      <c r="AR267" s="1"/>
      <c r="AS267" s="1"/>
      <c r="AT267" s="1"/>
      <c r="AU267" s="1"/>
      <c r="AV267" s="1"/>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row>
    <row r="268" spans="25:106" x14ac:dyDescent="0.35">
      <c r="Y268" s="44"/>
      <c r="Z268" s="44"/>
      <c r="AA268" s="2"/>
      <c r="AB268" s="1"/>
      <c r="AC268" s="1"/>
      <c r="AD268" s="1"/>
      <c r="AE268" s="1"/>
      <c r="AF268" s="1"/>
      <c r="AG268" s="1"/>
      <c r="AH268" s="1"/>
      <c r="AI268" s="1"/>
      <c r="AJ268" s="40"/>
      <c r="AK268" s="44"/>
      <c r="AL268" s="44"/>
      <c r="AM268" s="44"/>
      <c r="AN268" s="44"/>
      <c r="AO268" s="44"/>
      <c r="AP268" s="44"/>
      <c r="AQ268" s="1"/>
      <c r="AR268" s="1"/>
      <c r="AS268" s="1"/>
      <c r="AT268" s="1"/>
      <c r="AU268" s="1"/>
      <c r="AV268" s="1"/>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row>
    <row r="269" spans="25:106" x14ac:dyDescent="0.35">
      <c r="Y269" s="44"/>
      <c r="Z269" s="44"/>
      <c r="AA269" s="2"/>
      <c r="AB269" s="1"/>
      <c r="AC269" s="1"/>
      <c r="AD269" s="1"/>
      <c r="AE269" s="1"/>
      <c r="AF269" s="1"/>
      <c r="AG269" s="1"/>
      <c r="AH269" s="1"/>
      <c r="AI269" s="1"/>
      <c r="AJ269" s="40"/>
      <c r="AK269" s="44"/>
      <c r="AL269" s="44"/>
      <c r="AM269" s="44"/>
      <c r="AN269" s="44"/>
      <c r="AO269" s="44"/>
      <c r="AP269" s="44"/>
      <c r="AQ269" s="1"/>
      <c r="AR269" s="1"/>
      <c r="AS269" s="1"/>
      <c r="AT269" s="1"/>
      <c r="AU269" s="1"/>
      <c r="AV269" s="1"/>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row>
    <row r="270" spans="25:106" x14ac:dyDescent="0.35">
      <c r="Y270" s="44"/>
      <c r="Z270" s="44"/>
      <c r="AA270" s="2"/>
      <c r="AB270" s="1"/>
      <c r="AC270" s="1"/>
      <c r="AD270" s="1"/>
      <c r="AE270" s="1"/>
      <c r="AF270" s="1"/>
      <c r="AG270" s="1"/>
      <c r="AH270" s="1"/>
      <c r="AI270" s="1"/>
      <c r="AJ270" s="40"/>
      <c r="AK270" s="44"/>
      <c r="AL270" s="44"/>
      <c r="AM270" s="44"/>
      <c r="AN270" s="44"/>
      <c r="AO270" s="44"/>
      <c r="AP270" s="44"/>
      <c r="AQ270" s="1"/>
      <c r="AR270" s="1"/>
      <c r="AS270" s="1"/>
      <c r="AT270" s="1"/>
      <c r="AU270" s="1"/>
      <c r="AV270" s="1"/>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row>
    <row r="271" spans="25:106" x14ac:dyDescent="0.35">
      <c r="Y271" s="44"/>
      <c r="Z271" s="44"/>
      <c r="AA271" s="2"/>
      <c r="AB271" s="1"/>
      <c r="AC271" s="1"/>
      <c r="AD271" s="1"/>
      <c r="AE271" s="1"/>
      <c r="AF271" s="1"/>
      <c r="AG271" s="1"/>
      <c r="AH271" s="1"/>
      <c r="AI271" s="1"/>
      <c r="AJ271" s="40"/>
      <c r="AK271" s="44"/>
      <c r="AL271" s="44"/>
      <c r="AM271" s="44"/>
      <c r="AN271" s="44"/>
      <c r="AO271" s="44"/>
      <c r="AP271" s="44"/>
      <c r="AQ271" s="1"/>
      <c r="AR271" s="1"/>
      <c r="AS271" s="1"/>
      <c r="AT271" s="1"/>
      <c r="AU271" s="1"/>
      <c r="AV271" s="1"/>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row>
    <row r="272" spans="25:106" x14ac:dyDescent="0.35">
      <c r="Y272" s="44"/>
      <c r="Z272" s="44"/>
      <c r="AA272" s="2"/>
      <c r="AB272" s="1"/>
      <c r="AC272" s="1"/>
      <c r="AD272" s="1"/>
      <c r="AE272" s="1"/>
      <c r="AF272" s="1"/>
      <c r="AG272" s="1"/>
      <c r="AH272" s="1"/>
      <c r="AI272" s="1"/>
      <c r="AJ272" s="40"/>
      <c r="AK272" s="44"/>
      <c r="AL272" s="44"/>
      <c r="AM272" s="44"/>
      <c r="AN272" s="44"/>
      <c r="AO272" s="44"/>
      <c r="AP272" s="44"/>
      <c r="AQ272" s="1"/>
      <c r="AR272" s="1"/>
      <c r="AS272" s="1"/>
      <c r="AT272" s="1"/>
      <c r="AU272" s="1"/>
      <c r="AV272" s="1"/>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row>
    <row r="273" spans="25:106" x14ac:dyDescent="0.35">
      <c r="Y273" s="44"/>
      <c r="Z273" s="44"/>
      <c r="AA273" s="2"/>
      <c r="AB273" s="1"/>
      <c r="AC273" s="1"/>
      <c r="AD273" s="1"/>
      <c r="AE273" s="1"/>
      <c r="AF273" s="1"/>
      <c r="AG273" s="1"/>
      <c r="AH273" s="1"/>
      <c r="AI273" s="1"/>
      <c r="AJ273" s="40"/>
      <c r="AK273" s="44"/>
      <c r="AL273" s="44"/>
      <c r="AM273" s="44"/>
      <c r="AN273" s="44"/>
      <c r="AO273" s="44"/>
      <c r="AP273" s="44"/>
      <c r="AQ273" s="1"/>
      <c r="AR273" s="1"/>
      <c r="AS273" s="1"/>
      <c r="AT273" s="1"/>
      <c r="AU273" s="1"/>
      <c r="AV273" s="1"/>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row>
    <row r="274" spans="25:106" x14ac:dyDescent="0.35">
      <c r="Y274" s="44"/>
      <c r="Z274" s="44"/>
      <c r="AA274" s="2"/>
      <c r="AB274" s="1"/>
      <c r="AC274" s="1"/>
      <c r="AD274" s="1"/>
      <c r="AE274" s="1"/>
      <c r="AF274" s="1"/>
      <c r="AG274" s="1"/>
      <c r="AH274" s="1"/>
      <c r="AI274" s="1"/>
      <c r="AJ274" s="40"/>
      <c r="AK274" s="44"/>
      <c r="AL274" s="44"/>
      <c r="AM274" s="44"/>
      <c r="AN274" s="44"/>
      <c r="AO274" s="44"/>
      <c r="AP274" s="44"/>
      <c r="AQ274" s="1"/>
      <c r="AR274" s="1"/>
      <c r="AS274" s="1"/>
      <c r="AT274" s="1"/>
      <c r="AU274" s="1"/>
      <c r="AV274" s="1"/>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row>
    <row r="275" spans="25:106" x14ac:dyDescent="0.35">
      <c r="Y275" s="44"/>
      <c r="Z275" s="44"/>
      <c r="AA275" s="2"/>
      <c r="AB275" s="1"/>
      <c r="AC275" s="1"/>
      <c r="AD275" s="1"/>
      <c r="AE275" s="1"/>
      <c r="AF275" s="1"/>
      <c r="AG275" s="1"/>
      <c r="AH275" s="1"/>
      <c r="AI275" s="1"/>
      <c r="AJ275" s="40"/>
      <c r="AK275" s="44"/>
      <c r="AL275" s="44"/>
      <c r="AM275" s="44"/>
      <c r="AN275" s="44"/>
      <c r="AO275" s="44"/>
      <c r="AP275" s="44"/>
      <c r="AQ275" s="1"/>
      <c r="AR275" s="1"/>
      <c r="AS275" s="1"/>
      <c r="AT275" s="1"/>
      <c r="AU275" s="1"/>
      <c r="AV275" s="1"/>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row>
    <row r="276" spans="25:106" x14ac:dyDescent="0.35">
      <c r="Y276" s="44"/>
      <c r="Z276" s="44"/>
      <c r="AA276" s="2"/>
      <c r="AB276" s="1"/>
      <c r="AC276" s="1"/>
      <c r="AD276" s="1"/>
      <c r="AE276" s="1"/>
      <c r="AF276" s="1"/>
      <c r="AG276" s="1"/>
      <c r="AH276" s="1"/>
      <c r="AI276" s="1"/>
      <c r="AJ276" s="40"/>
      <c r="AK276" s="44"/>
      <c r="AL276" s="44"/>
      <c r="AM276" s="44"/>
      <c r="AN276" s="44"/>
      <c r="AO276" s="44"/>
      <c r="AP276" s="44"/>
      <c r="AQ276" s="1"/>
      <c r="AR276" s="1"/>
      <c r="AS276" s="1"/>
      <c r="AT276" s="1"/>
      <c r="AU276" s="1"/>
      <c r="AV276" s="1"/>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row>
    <row r="277" spans="25:106" x14ac:dyDescent="0.35">
      <c r="Y277" s="44"/>
      <c r="Z277" s="44"/>
      <c r="AA277" s="2"/>
      <c r="AB277" s="1"/>
      <c r="AC277" s="1"/>
      <c r="AD277" s="1"/>
      <c r="AE277" s="1"/>
      <c r="AF277" s="1"/>
      <c r="AG277" s="1"/>
      <c r="AH277" s="1"/>
      <c r="AI277" s="1"/>
      <c r="AJ277" s="40"/>
      <c r="AK277" s="44"/>
      <c r="AL277" s="44"/>
      <c r="AM277" s="44"/>
      <c r="AN277" s="44"/>
      <c r="AO277" s="44"/>
      <c r="AP277" s="44"/>
      <c r="AQ277" s="1"/>
      <c r="AR277" s="1"/>
      <c r="AS277" s="1"/>
      <c r="AT277" s="1"/>
      <c r="AU277" s="1"/>
      <c r="AV277" s="1"/>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row>
    <row r="278" spans="25:106" x14ac:dyDescent="0.35">
      <c r="Y278" s="44"/>
      <c r="Z278" s="44"/>
      <c r="AA278" s="2"/>
      <c r="AB278" s="1"/>
      <c r="AC278" s="1"/>
      <c r="AD278" s="1"/>
      <c r="AE278" s="1"/>
      <c r="AF278" s="1"/>
      <c r="AG278" s="1"/>
      <c r="AH278" s="1"/>
      <c r="AI278" s="1"/>
      <c r="AJ278" s="40"/>
      <c r="AK278" s="44"/>
      <c r="AL278" s="44"/>
      <c r="AM278" s="44"/>
      <c r="AN278" s="44"/>
      <c r="AO278" s="44"/>
      <c r="AP278" s="44"/>
      <c r="AQ278" s="1"/>
      <c r="AR278" s="1"/>
      <c r="AS278" s="1"/>
      <c r="AT278" s="1"/>
      <c r="AU278" s="1"/>
      <c r="AV278" s="1"/>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row>
    <row r="279" spans="25:106" x14ac:dyDescent="0.35">
      <c r="Y279" s="44"/>
      <c r="Z279" s="44"/>
      <c r="AA279" s="2"/>
      <c r="AB279" s="1"/>
      <c r="AC279" s="1"/>
      <c r="AD279" s="1"/>
      <c r="AE279" s="1"/>
      <c r="AF279" s="1"/>
      <c r="AG279" s="1"/>
      <c r="AH279" s="1"/>
      <c r="AI279" s="1"/>
      <c r="AJ279" s="40"/>
      <c r="AK279" s="44"/>
      <c r="AL279" s="44"/>
      <c r="AM279" s="44"/>
      <c r="AN279" s="44"/>
      <c r="AO279" s="44"/>
      <c r="AP279" s="44"/>
      <c r="AQ279" s="1"/>
      <c r="AR279" s="1"/>
      <c r="AS279" s="1"/>
      <c r="AT279" s="1"/>
      <c r="AU279" s="1"/>
      <c r="AV279" s="1"/>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row>
    <row r="280" spans="25:106" x14ac:dyDescent="0.35">
      <c r="Y280" s="44"/>
      <c r="Z280" s="44"/>
      <c r="AA280" s="2"/>
      <c r="AB280" s="1"/>
      <c r="AC280" s="1"/>
      <c r="AD280" s="1"/>
      <c r="AE280" s="1"/>
      <c r="AF280" s="1"/>
      <c r="AG280" s="1"/>
      <c r="AH280" s="1"/>
      <c r="AI280" s="1"/>
      <c r="AJ280" s="40"/>
      <c r="AK280" s="44"/>
      <c r="AL280" s="44"/>
      <c r="AM280" s="44"/>
      <c r="AN280" s="44"/>
      <c r="AO280" s="44"/>
      <c r="AP280" s="44"/>
      <c r="AQ280" s="1"/>
      <c r="AR280" s="1"/>
      <c r="AS280" s="1"/>
      <c r="AT280" s="1"/>
      <c r="AU280" s="1"/>
      <c r="AV280" s="1"/>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row>
    <row r="281" spans="25:106" x14ac:dyDescent="0.35">
      <c r="Y281" s="44"/>
      <c r="Z281" s="44"/>
      <c r="AA281" s="2"/>
      <c r="AB281" s="1"/>
      <c r="AC281" s="1"/>
      <c r="AD281" s="1"/>
      <c r="AE281" s="1"/>
      <c r="AF281" s="1"/>
      <c r="AG281" s="1"/>
      <c r="AH281" s="1"/>
      <c r="AI281" s="1"/>
      <c r="AJ281" s="40"/>
      <c r="AK281" s="44"/>
      <c r="AL281" s="44"/>
      <c r="AM281" s="44"/>
      <c r="AN281" s="44"/>
      <c r="AO281" s="44"/>
      <c r="AP281" s="44"/>
      <c r="AQ281" s="1"/>
      <c r="AR281" s="1"/>
      <c r="AS281" s="1"/>
      <c r="AT281" s="1"/>
      <c r="AU281" s="1"/>
      <c r="AV281" s="1"/>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row>
    <row r="282" spans="25:106" x14ac:dyDescent="0.35">
      <c r="Y282" s="44"/>
      <c r="Z282" s="44"/>
      <c r="AA282" s="2"/>
      <c r="AB282" s="1"/>
      <c r="AC282" s="1"/>
      <c r="AD282" s="1"/>
      <c r="AE282" s="1"/>
      <c r="AF282" s="1"/>
      <c r="AG282" s="1"/>
      <c r="AH282" s="1"/>
      <c r="AI282" s="1"/>
      <c r="AJ282" s="40"/>
      <c r="AK282" s="44"/>
      <c r="AL282" s="44"/>
      <c r="AM282" s="44"/>
      <c r="AN282" s="44"/>
      <c r="AO282" s="44"/>
      <c r="AP282" s="44"/>
      <c r="AQ282" s="1"/>
      <c r="AR282" s="1"/>
      <c r="AS282" s="1"/>
      <c r="AT282" s="1"/>
      <c r="AU282" s="1"/>
      <c r="AV282" s="1"/>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row>
    <row r="283" spans="25:106" x14ac:dyDescent="0.35">
      <c r="Y283" s="44"/>
      <c r="Z283" s="44"/>
      <c r="AA283" s="2"/>
      <c r="AB283" s="1"/>
      <c r="AC283" s="1"/>
      <c r="AD283" s="1"/>
      <c r="AE283" s="1"/>
      <c r="AF283" s="1"/>
      <c r="AG283" s="1"/>
      <c r="AH283" s="1"/>
      <c r="AI283" s="1"/>
      <c r="AJ283" s="40"/>
      <c r="AK283" s="44"/>
      <c r="AL283" s="44"/>
      <c r="AM283" s="44"/>
      <c r="AN283" s="44"/>
      <c r="AO283" s="44"/>
      <c r="AP283" s="44"/>
      <c r="AQ283" s="1"/>
      <c r="AR283" s="1"/>
      <c r="AS283" s="1"/>
      <c r="AT283" s="1"/>
      <c r="AU283" s="1"/>
      <c r="AV283" s="1"/>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row>
    <row r="284" spans="25:106" x14ac:dyDescent="0.35">
      <c r="Y284" s="44"/>
      <c r="Z284" s="44"/>
      <c r="AA284" s="2"/>
      <c r="AB284" s="1"/>
      <c r="AC284" s="1"/>
      <c r="AD284" s="1"/>
      <c r="AE284" s="1"/>
      <c r="AF284" s="1"/>
      <c r="AG284" s="1"/>
      <c r="AH284" s="1"/>
      <c r="AI284" s="1"/>
      <c r="AJ284" s="40"/>
      <c r="AK284" s="44"/>
      <c r="AL284" s="44"/>
      <c r="AM284" s="44"/>
      <c r="AN284" s="44"/>
      <c r="AO284" s="44"/>
      <c r="AP284" s="44"/>
      <c r="AQ284" s="1"/>
      <c r="AR284" s="1"/>
      <c r="AS284" s="1"/>
      <c r="AT284" s="1"/>
      <c r="AU284" s="1"/>
      <c r="AV284" s="1"/>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row>
    <row r="285" spans="25:106" x14ac:dyDescent="0.35">
      <c r="Y285" s="44"/>
      <c r="Z285" s="44"/>
      <c r="AA285" s="2"/>
      <c r="AB285" s="1"/>
      <c r="AC285" s="1"/>
      <c r="AD285" s="1"/>
      <c r="AE285" s="1"/>
      <c r="AF285" s="1"/>
      <c r="AG285" s="1"/>
      <c r="AH285" s="1"/>
      <c r="AI285" s="1"/>
      <c r="AJ285" s="40"/>
      <c r="AK285" s="44"/>
      <c r="AL285" s="44"/>
      <c r="AM285" s="44"/>
      <c r="AN285" s="44"/>
      <c r="AO285" s="44"/>
      <c r="AP285" s="44"/>
      <c r="AQ285" s="1"/>
      <c r="AR285" s="1"/>
      <c r="AS285" s="1"/>
      <c r="AT285" s="1"/>
      <c r="AU285" s="1"/>
      <c r="AV285" s="1"/>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row>
    <row r="286" spans="25:106" x14ac:dyDescent="0.35">
      <c r="Y286" s="44"/>
      <c r="Z286" s="44"/>
      <c r="AA286" s="2"/>
      <c r="AB286" s="1"/>
      <c r="AC286" s="1"/>
      <c r="AD286" s="1"/>
      <c r="AE286" s="1"/>
      <c r="AF286" s="1"/>
      <c r="AG286" s="1"/>
      <c r="AH286" s="1"/>
      <c r="AI286" s="1"/>
      <c r="AJ286" s="40"/>
      <c r="AK286" s="44"/>
      <c r="AL286" s="44"/>
      <c r="AM286" s="44"/>
      <c r="AN286" s="44"/>
      <c r="AO286" s="44"/>
      <c r="AP286" s="44"/>
      <c r="AQ286" s="1"/>
      <c r="AR286" s="1"/>
      <c r="AS286" s="1"/>
      <c r="AT286" s="1"/>
      <c r="AU286" s="1"/>
      <c r="AV286" s="1"/>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row>
    <row r="287" spans="25:106" x14ac:dyDescent="0.35">
      <c r="Y287" s="44"/>
      <c r="Z287" s="44"/>
      <c r="AA287" s="2"/>
      <c r="AB287" s="1"/>
      <c r="AC287" s="1"/>
      <c r="AD287" s="1"/>
      <c r="AE287" s="1"/>
      <c r="AF287" s="1"/>
      <c r="AG287" s="1"/>
      <c r="AH287" s="1"/>
      <c r="AI287" s="1"/>
      <c r="AJ287" s="40"/>
      <c r="AK287" s="44"/>
      <c r="AL287" s="44"/>
      <c r="AM287" s="44"/>
      <c r="AN287" s="44"/>
      <c r="AO287" s="44"/>
      <c r="AP287" s="44"/>
      <c r="AQ287" s="1"/>
      <c r="AR287" s="1"/>
      <c r="AS287" s="1"/>
      <c r="AT287" s="1"/>
      <c r="AU287" s="1"/>
      <c r="AV287" s="1"/>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row>
    <row r="288" spans="25:106" x14ac:dyDescent="0.35">
      <c r="Y288" s="44"/>
      <c r="Z288" s="44"/>
      <c r="AA288" s="2"/>
      <c r="AB288" s="1"/>
      <c r="AC288" s="1"/>
      <c r="AD288" s="1"/>
      <c r="AE288" s="1"/>
      <c r="AF288" s="1"/>
      <c r="AG288" s="1"/>
      <c r="AH288" s="1"/>
      <c r="AI288" s="1"/>
      <c r="AJ288" s="40"/>
      <c r="AK288" s="44"/>
      <c r="AL288" s="44"/>
      <c r="AM288" s="44"/>
      <c r="AN288" s="44"/>
      <c r="AO288" s="44"/>
      <c r="AP288" s="44"/>
      <c r="AQ288" s="1"/>
      <c r="AR288" s="1"/>
      <c r="AS288" s="1"/>
      <c r="AT288" s="1"/>
      <c r="AU288" s="1"/>
      <c r="AV288" s="1"/>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row>
    <row r="289" spans="25:106" x14ac:dyDescent="0.35">
      <c r="Y289" s="44"/>
      <c r="Z289" s="44"/>
      <c r="AA289" s="2"/>
      <c r="AB289" s="1"/>
      <c r="AC289" s="1"/>
      <c r="AD289" s="1"/>
      <c r="AE289" s="1"/>
      <c r="AF289" s="1"/>
      <c r="AG289" s="1"/>
      <c r="AH289" s="1"/>
      <c r="AI289" s="1"/>
      <c r="AJ289" s="40"/>
      <c r="AK289" s="44"/>
      <c r="AL289" s="44"/>
      <c r="AM289" s="44"/>
      <c r="AN289" s="44"/>
      <c r="AO289" s="44"/>
      <c r="AP289" s="44"/>
      <c r="AQ289" s="1"/>
      <c r="AR289" s="1"/>
      <c r="AS289" s="1"/>
      <c r="AT289" s="1"/>
      <c r="AU289" s="1"/>
      <c r="AV289" s="1"/>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row>
    <row r="290" spans="25:106" x14ac:dyDescent="0.35">
      <c r="Y290" s="44"/>
      <c r="Z290" s="44"/>
      <c r="AA290" s="2"/>
      <c r="AB290" s="1"/>
      <c r="AC290" s="1"/>
      <c r="AD290" s="1"/>
      <c r="AE290" s="1"/>
      <c r="AF290" s="1"/>
      <c r="AG290" s="1"/>
      <c r="AH290" s="1"/>
      <c r="AI290" s="1"/>
      <c r="AJ290" s="40"/>
      <c r="AK290" s="44"/>
      <c r="AL290" s="44"/>
      <c r="AM290" s="44"/>
      <c r="AN290" s="44"/>
      <c r="AO290" s="44"/>
      <c r="AP290" s="44"/>
      <c r="AQ290" s="1"/>
      <c r="AR290" s="1"/>
      <c r="AS290" s="1"/>
      <c r="AT290" s="1"/>
      <c r="AU290" s="1"/>
      <c r="AV290" s="1"/>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row>
    <row r="291" spans="25:106" x14ac:dyDescent="0.35">
      <c r="Y291" s="44"/>
      <c r="Z291" s="44"/>
      <c r="AA291" s="2"/>
      <c r="AB291" s="1"/>
      <c r="AC291" s="1"/>
      <c r="AD291" s="1"/>
      <c r="AE291" s="1"/>
      <c r="AF291" s="1"/>
      <c r="AG291" s="1"/>
      <c r="AH291" s="1"/>
      <c r="AI291" s="1"/>
      <c r="AJ291" s="40"/>
      <c r="AK291" s="44"/>
      <c r="AL291" s="44"/>
      <c r="AM291" s="44"/>
      <c r="AN291" s="44"/>
      <c r="AO291" s="44"/>
      <c r="AP291" s="44"/>
      <c r="AQ291" s="1"/>
      <c r="AR291" s="1"/>
      <c r="AS291" s="1"/>
      <c r="AT291" s="1"/>
      <c r="AU291" s="1"/>
      <c r="AV291" s="1"/>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row>
    <row r="292" spans="25:106" x14ac:dyDescent="0.35">
      <c r="Y292" s="44"/>
      <c r="Z292" s="44"/>
      <c r="AA292" s="2"/>
      <c r="AB292" s="1"/>
      <c r="AC292" s="1"/>
      <c r="AD292" s="1"/>
      <c r="AE292" s="1"/>
      <c r="AF292" s="1"/>
      <c r="AG292" s="1"/>
      <c r="AH292" s="1"/>
      <c r="AI292" s="1"/>
      <c r="AJ292" s="40"/>
      <c r="AK292" s="44"/>
      <c r="AL292" s="44"/>
      <c r="AM292" s="44"/>
      <c r="AN292" s="44"/>
      <c r="AO292" s="44"/>
      <c r="AP292" s="44"/>
      <c r="AQ292" s="1"/>
      <c r="AR292" s="1"/>
      <c r="AS292" s="1"/>
      <c r="AT292" s="1"/>
      <c r="AU292" s="1"/>
      <c r="AV292" s="1"/>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row>
    <row r="293" spans="25:106" x14ac:dyDescent="0.35">
      <c r="Y293" s="44"/>
      <c r="Z293" s="44"/>
      <c r="AA293" s="2"/>
      <c r="AB293" s="1"/>
      <c r="AC293" s="1"/>
      <c r="AD293" s="1"/>
      <c r="AE293" s="1"/>
      <c r="AF293" s="1"/>
      <c r="AG293" s="1"/>
      <c r="AH293" s="1"/>
      <c r="AI293" s="1"/>
      <c r="AJ293" s="40"/>
      <c r="AK293" s="44"/>
      <c r="AL293" s="44"/>
      <c r="AM293" s="44"/>
      <c r="AN293" s="44"/>
      <c r="AO293" s="44"/>
      <c r="AP293" s="44"/>
      <c r="AQ293" s="1"/>
      <c r="AR293" s="1"/>
      <c r="AS293" s="1"/>
      <c r="AT293" s="1"/>
      <c r="AU293" s="1"/>
      <c r="AV293" s="1"/>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row>
    <row r="294" spans="25:106" x14ac:dyDescent="0.35">
      <c r="Y294" s="44"/>
      <c r="Z294" s="44"/>
      <c r="AA294" s="2"/>
      <c r="AB294" s="1"/>
      <c r="AC294" s="1"/>
      <c r="AD294" s="1"/>
      <c r="AE294" s="1"/>
      <c r="AF294" s="1"/>
      <c r="AG294" s="1"/>
      <c r="AH294" s="1"/>
      <c r="AI294" s="1"/>
      <c r="AJ294" s="40"/>
      <c r="AK294" s="44"/>
      <c r="AL294" s="44"/>
      <c r="AM294" s="44"/>
      <c r="AN294" s="44"/>
      <c r="AO294" s="44"/>
      <c r="AP294" s="44"/>
      <c r="AQ294" s="1"/>
      <c r="AR294" s="1"/>
      <c r="AS294" s="1"/>
      <c r="AT294" s="1"/>
      <c r="AU294" s="1"/>
      <c r="AV294" s="1"/>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row>
    <row r="295" spans="25:106" x14ac:dyDescent="0.35">
      <c r="Y295" s="44"/>
      <c r="Z295" s="44"/>
      <c r="AA295" s="2"/>
      <c r="AB295" s="1"/>
      <c r="AC295" s="1"/>
      <c r="AD295" s="1"/>
      <c r="AE295" s="1"/>
      <c r="AF295" s="1"/>
      <c r="AG295" s="1"/>
      <c r="AH295" s="1"/>
      <c r="AI295" s="1"/>
      <c r="AJ295" s="40"/>
      <c r="AK295" s="44"/>
      <c r="AL295" s="44"/>
      <c r="AM295" s="44"/>
      <c r="AN295" s="44"/>
      <c r="AO295" s="44"/>
      <c r="AP295" s="44"/>
      <c r="AQ295" s="1"/>
      <c r="AR295" s="1"/>
      <c r="AS295" s="1"/>
      <c r="AT295" s="1"/>
      <c r="AU295" s="1"/>
      <c r="AV295" s="1"/>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row>
    <row r="296" spans="25:106" x14ac:dyDescent="0.35">
      <c r="Y296" s="44"/>
      <c r="Z296" s="44"/>
      <c r="AA296" s="2"/>
      <c r="AB296" s="1"/>
      <c r="AC296" s="1"/>
      <c r="AD296" s="1"/>
      <c r="AE296" s="1"/>
      <c r="AF296" s="1"/>
      <c r="AG296" s="1"/>
      <c r="AH296" s="1"/>
      <c r="AI296" s="1"/>
      <c r="AJ296" s="40"/>
      <c r="AK296" s="44"/>
      <c r="AL296" s="44"/>
      <c r="AM296" s="44"/>
      <c r="AN296" s="44"/>
      <c r="AO296" s="44"/>
      <c r="AP296" s="44"/>
      <c r="AQ296" s="1"/>
      <c r="AR296" s="1"/>
      <c r="AS296" s="1"/>
      <c r="AT296" s="1"/>
      <c r="AU296" s="1"/>
      <c r="AV296" s="1"/>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row>
    <row r="297" spans="25:106" x14ac:dyDescent="0.35">
      <c r="Y297" s="44"/>
      <c r="Z297" s="44"/>
      <c r="AA297" s="2"/>
      <c r="AB297" s="1"/>
      <c r="AC297" s="1"/>
      <c r="AD297" s="1"/>
      <c r="AE297" s="1"/>
      <c r="AF297" s="1"/>
      <c r="AG297" s="1"/>
      <c r="AH297" s="1"/>
      <c r="AI297" s="1"/>
      <c r="AJ297" s="40"/>
      <c r="AK297" s="44"/>
      <c r="AL297" s="44"/>
      <c r="AM297" s="44"/>
      <c r="AN297" s="44"/>
      <c r="AO297" s="44"/>
      <c r="AP297" s="44"/>
      <c r="AQ297" s="1"/>
      <c r="AR297" s="1"/>
      <c r="AS297" s="1"/>
      <c r="AT297" s="1"/>
      <c r="AU297" s="1"/>
      <c r="AV297" s="1"/>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row>
    <row r="298" spans="25:106" x14ac:dyDescent="0.35">
      <c r="Y298" s="44"/>
      <c r="Z298" s="44"/>
      <c r="AA298" s="2"/>
      <c r="AB298" s="1"/>
      <c r="AC298" s="1"/>
      <c r="AD298" s="1"/>
      <c r="AE298" s="1"/>
      <c r="AF298" s="1"/>
      <c r="AG298" s="1"/>
      <c r="AH298" s="1"/>
      <c r="AI298" s="1"/>
      <c r="AJ298" s="40"/>
      <c r="AK298" s="44"/>
      <c r="AL298" s="44"/>
      <c r="AM298" s="44"/>
      <c r="AN298" s="44"/>
      <c r="AO298" s="44"/>
      <c r="AP298" s="44"/>
      <c r="AQ298" s="1"/>
      <c r="AR298" s="1"/>
      <c r="AS298" s="1"/>
      <c r="AT298" s="1"/>
      <c r="AU298" s="1"/>
      <c r="AV298" s="1"/>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row>
    <row r="299" spans="25:106" x14ac:dyDescent="0.35">
      <c r="Y299" s="44"/>
      <c r="Z299" s="44"/>
      <c r="AA299" s="2"/>
      <c r="AB299" s="1"/>
      <c r="AC299" s="1"/>
      <c r="AD299" s="1"/>
      <c r="AE299" s="1"/>
      <c r="AF299" s="1"/>
      <c r="AG299" s="1"/>
      <c r="AH299" s="1"/>
      <c r="AI299" s="1"/>
      <c r="AJ299" s="40"/>
      <c r="AK299" s="44"/>
      <c r="AL299" s="44"/>
      <c r="AM299" s="44"/>
      <c r="AN299" s="44"/>
      <c r="AO299" s="44"/>
      <c r="AP299" s="44"/>
      <c r="AQ299" s="1"/>
      <c r="AR299" s="1"/>
      <c r="AS299" s="1"/>
      <c r="AT299" s="1"/>
      <c r="AU299" s="1"/>
      <c r="AV299" s="1"/>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row>
    <row r="300" spans="25:106" x14ac:dyDescent="0.35">
      <c r="Y300" s="44"/>
      <c r="Z300" s="44"/>
      <c r="AA300" s="2"/>
      <c r="AB300" s="1"/>
      <c r="AC300" s="1"/>
      <c r="AD300" s="1"/>
      <c r="AE300" s="1"/>
      <c r="AF300" s="1"/>
      <c r="AG300" s="1"/>
      <c r="AH300" s="1"/>
      <c r="AI300" s="1"/>
      <c r="AJ300" s="40"/>
      <c r="AK300" s="44"/>
      <c r="AL300" s="44"/>
      <c r="AM300" s="44"/>
      <c r="AN300" s="44"/>
      <c r="AO300" s="44"/>
      <c r="AP300" s="44"/>
      <c r="AQ300" s="1"/>
      <c r="AR300" s="1"/>
      <c r="AS300" s="1"/>
      <c r="AT300" s="1"/>
      <c r="AU300" s="1"/>
      <c r="AV300" s="1"/>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row>
    <row r="301" spans="25:106" x14ac:dyDescent="0.35">
      <c r="Y301" s="44"/>
      <c r="Z301" s="44"/>
      <c r="AA301" s="2"/>
      <c r="AB301" s="1"/>
      <c r="AC301" s="1"/>
      <c r="AD301" s="1"/>
      <c r="AE301" s="1"/>
      <c r="AF301" s="1"/>
      <c r="AG301" s="1"/>
      <c r="AH301" s="1"/>
      <c r="AI301" s="1"/>
      <c r="AJ301" s="40"/>
      <c r="AK301" s="44"/>
      <c r="AL301" s="44"/>
      <c r="AM301" s="44"/>
      <c r="AN301" s="44"/>
      <c r="AO301" s="44"/>
      <c r="AP301" s="44"/>
      <c r="AQ301" s="1"/>
      <c r="AR301" s="1"/>
      <c r="AS301" s="1"/>
      <c r="AT301" s="1"/>
      <c r="AU301" s="1"/>
      <c r="AV301" s="1"/>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row>
    <row r="302" spans="25:106" x14ac:dyDescent="0.35">
      <c r="Y302" s="44"/>
      <c r="Z302" s="44"/>
      <c r="AA302" s="2"/>
      <c r="AB302" s="1"/>
      <c r="AC302" s="1"/>
      <c r="AD302" s="1"/>
      <c r="AE302" s="1"/>
      <c r="AF302" s="1"/>
      <c r="AG302" s="1"/>
      <c r="AH302" s="1"/>
      <c r="AI302" s="1"/>
      <c r="AJ302" s="40"/>
      <c r="AK302" s="44"/>
      <c r="AL302" s="44"/>
      <c r="AM302" s="44"/>
      <c r="AN302" s="44"/>
      <c r="AO302" s="44"/>
      <c r="AP302" s="44"/>
      <c r="AQ302" s="1"/>
      <c r="AR302" s="1"/>
      <c r="AS302" s="1"/>
      <c r="AT302" s="1"/>
      <c r="AU302" s="1"/>
      <c r="AV302" s="1"/>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row>
    <row r="303" spans="25:106" x14ac:dyDescent="0.35">
      <c r="Y303" s="44"/>
      <c r="Z303" s="44"/>
      <c r="AA303" s="2"/>
      <c r="AB303" s="1"/>
      <c r="AC303" s="1"/>
      <c r="AD303" s="1"/>
      <c r="AE303" s="1"/>
      <c r="AF303" s="1"/>
      <c r="AG303" s="1"/>
      <c r="AH303" s="1"/>
      <c r="AI303" s="1"/>
      <c r="AJ303" s="40"/>
      <c r="AK303" s="44"/>
      <c r="AL303" s="44"/>
      <c r="AM303" s="44"/>
      <c r="AN303" s="44"/>
      <c r="AO303" s="44"/>
      <c r="AP303" s="44"/>
      <c r="AQ303" s="1"/>
      <c r="AR303" s="1"/>
      <c r="AS303" s="1"/>
      <c r="AT303" s="1"/>
      <c r="AU303" s="1"/>
      <c r="AV303" s="1"/>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row>
    <row r="304" spans="25:106" x14ac:dyDescent="0.35">
      <c r="Y304" s="44"/>
      <c r="Z304" s="44"/>
      <c r="AA304" s="2"/>
      <c r="AB304" s="1"/>
      <c r="AC304" s="1"/>
      <c r="AD304" s="1"/>
      <c r="AE304" s="1"/>
      <c r="AF304" s="1"/>
      <c r="AG304" s="1"/>
      <c r="AH304" s="1"/>
      <c r="AI304" s="1"/>
      <c r="AJ304" s="40"/>
      <c r="AK304" s="44"/>
      <c r="AL304" s="44"/>
      <c r="AM304" s="44"/>
      <c r="AN304" s="44"/>
      <c r="AO304" s="44"/>
      <c r="AP304" s="44"/>
      <c r="AQ304" s="1"/>
      <c r="AR304" s="1"/>
      <c r="AS304" s="1"/>
      <c r="AT304" s="1"/>
      <c r="AU304" s="1"/>
      <c r="AV304" s="1"/>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row>
    <row r="305" spans="25:106" x14ac:dyDescent="0.35">
      <c r="Y305" s="44"/>
      <c r="Z305" s="44"/>
      <c r="AA305" s="2"/>
      <c r="AB305" s="1"/>
      <c r="AC305" s="1"/>
      <c r="AD305" s="1"/>
      <c r="AE305" s="1"/>
      <c r="AF305" s="1"/>
      <c r="AG305" s="1"/>
      <c r="AH305" s="1"/>
      <c r="AI305" s="1"/>
      <c r="AJ305" s="40"/>
      <c r="AK305" s="44"/>
      <c r="AL305" s="44"/>
      <c r="AM305" s="44"/>
      <c r="AN305" s="44"/>
      <c r="AO305" s="44"/>
      <c r="AP305" s="44"/>
      <c r="AQ305" s="1"/>
      <c r="AR305" s="1"/>
      <c r="AS305" s="1"/>
      <c r="AT305" s="1"/>
      <c r="AU305" s="1"/>
      <c r="AV305" s="1"/>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row>
    <row r="306" spans="25:106" x14ac:dyDescent="0.35">
      <c r="Y306" s="44"/>
      <c r="Z306" s="44"/>
      <c r="AA306" s="2"/>
      <c r="AB306" s="1"/>
      <c r="AC306" s="1"/>
      <c r="AD306" s="1"/>
      <c r="AE306" s="1"/>
      <c r="AF306" s="1"/>
      <c r="AG306" s="1"/>
      <c r="AH306" s="1"/>
      <c r="AI306" s="1"/>
      <c r="AJ306" s="40"/>
      <c r="AK306" s="44"/>
      <c r="AL306" s="44"/>
      <c r="AM306" s="44"/>
      <c r="AN306" s="44"/>
      <c r="AO306" s="44"/>
      <c r="AP306" s="44"/>
      <c r="AQ306" s="1"/>
      <c r="AR306" s="1"/>
      <c r="AS306" s="1"/>
      <c r="AT306" s="1"/>
      <c r="AU306" s="1"/>
      <c r="AV306" s="1"/>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row>
    <row r="307" spans="25:106" x14ac:dyDescent="0.35">
      <c r="Y307" s="44"/>
      <c r="Z307" s="44"/>
      <c r="AA307" s="2"/>
      <c r="AB307" s="1"/>
      <c r="AC307" s="1"/>
      <c r="AD307" s="1"/>
      <c r="AE307" s="1"/>
      <c r="AF307" s="1"/>
      <c r="AG307" s="1"/>
      <c r="AH307" s="1"/>
      <c r="AI307" s="1"/>
      <c r="AJ307" s="40"/>
      <c r="AK307" s="44"/>
      <c r="AL307" s="44"/>
      <c r="AM307" s="44"/>
      <c r="AN307" s="44"/>
      <c r="AO307" s="44"/>
      <c r="AP307" s="44"/>
      <c r="AQ307" s="1"/>
      <c r="AR307" s="1"/>
      <c r="AS307" s="1"/>
      <c r="AT307" s="1"/>
      <c r="AU307" s="1"/>
      <c r="AV307" s="1"/>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row>
    <row r="308" spans="25:106" x14ac:dyDescent="0.35">
      <c r="Y308" s="44"/>
      <c r="Z308" s="44"/>
      <c r="AA308" s="2"/>
      <c r="AB308" s="1"/>
      <c r="AC308" s="1"/>
      <c r="AD308" s="1"/>
      <c r="AE308" s="1"/>
      <c r="AF308" s="1"/>
      <c r="AG308" s="1"/>
      <c r="AH308" s="1"/>
      <c r="AI308" s="1"/>
      <c r="AJ308" s="40"/>
      <c r="AK308" s="44"/>
      <c r="AL308" s="44"/>
      <c r="AM308" s="44"/>
      <c r="AN308" s="44"/>
      <c r="AO308" s="44"/>
      <c r="AP308" s="44"/>
      <c r="AQ308" s="1"/>
      <c r="AR308" s="1"/>
      <c r="AS308" s="1"/>
      <c r="AT308" s="1"/>
      <c r="AU308" s="1"/>
      <c r="AV308" s="1"/>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row>
    <row r="309" spans="25:106" x14ac:dyDescent="0.35">
      <c r="Y309" s="44"/>
      <c r="Z309" s="44"/>
      <c r="AA309" s="2"/>
      <c r="AB309" s="1"/>
      <c r="AC309" s="1"/>
      <c r="AD309" s="1"/>
      <c r="AE309" s="1"/>
      <c r="AF309" s="1"/>
      <c r="AG309" s="1"/>
      <c r="AH309" s="1"/>
      <c r="AI309" s="1"/>
      <c r="AJ309" s="40"/>
      <c r="AK309" s="44"/>
      <c r="AL309" s="44"/>
      <c r="AM309" s="44"/>
      <c r="AN309" s="44"/>
      <c r="AO309" s="44"/>
      <c r="AP309" s="44"/>
      <c r="AQ309" s="1"/>
      <c r="AR309" s="1"/>
      <c r="AS309" s="1"/>
      <c r="AT309" s="1"/>
      <c r="AU309" s="1"/>
      <c r="AV309" s="1"/>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row>
    <row r="310" spans="25:106" x14ac:dyDescent="0.35">
      <c r="Y310" s="44"/>
      <c r="Z310" s="44"/>
      <c r="AA310" s="2"/>
      <c r="AB310" s="1"/>
      <c r="AC310" s="1"/>
      <c r="AD310" s="1"/>
      <c r="AE310" s="1"/>
      <c r="AF310" s="1"/>
      <c r="AG310" s="1"/>
      <c r="AH310" s="1"/>
      <c r="AI310" s="1"/>
      <c r="AJ310" s="40"/>
      <c r="AK310" s="44"/>
      <c r="AL310" s="44"/>
      <c r="AM310" s="44"/>
      <c r="AN310" s="44"/>
      <c r="AO310" s="44"/>
      <c r="AP310" s="44"/>
      <c r="AQ310" s="1"/>
      <c r="AR310" s="1"/>
      <c r="AS310" s="1"/>
      <c r="AT310" s="1"/>
      <c r="AU310" s="1"/>
      <c r="AV310" s="1"/>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row>
    <row r="311" spans="25:106" x14ac:dyDescent="0.35">
      <c r="Y311" s="44"/>
      <c r="Z311" s="44"/>
      <c r="AA311" s="2"/>
      <c r="AB311" s="1"/>
      <c r="AC311" s="1"/>
      <c r="AD311" s="1"/>
      <c r="AE311" s="1"/>
      <c r="AF311" s="1"/>
      <c r="AG311" s="1"/>
      <c r="AH311" s="1"/>
      <c r="AI311" s="1"/>
      <c r="AJ311" s="40"/>
      <c r="AK311" s="44"/>
      <c r="AL311" s="44"/>
      <c r="AM311" s="44"/>
      <c r="AN311" s="44"/>
      <c r="AO311" s="44"/>
      <c r="AP311" s="44"/>
      <c r="AQ311" s="1"/>
      <c r="AR311" s="1"/>
      <c r="AS311" s="1"/>
      <c r="AT311" s="1"/>
      <c r="AU311" s="1"/>
      <c r="AV311" s="1"/>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row>
    <row r="312" spans="25:106" x14ac:dyDescent="0.35">
      <c r="Y312" s="44"/>
      <c r="Z312" s="44"/>
      <c r="AA312" s="2"/>
      <c r="AB312" s="1"/>
      <c r="AC312" s="1"/>
      <c r="AD312" s="1"/>
      <c r="AE312" s="1"/>
      <c r="AF312" s="1"/>
      <c r="AG312" s="1"/>
      <c r="AH312" s="1"/>
      <c r="AI312" s="1"/>
      <c r="AJ312" s="40"/>
      <c r="AK312" s="44"/>
      <c r="AL312" s="44"/>
      <c r="AM312" s="44"/>
      <c r="AN312" s="44"/>
      <c r="AO312" s="44"/>
      <c r="AP312" s="44"/>
      <c r="AQ312" s="1"/>
      <c r="AR312" s="1"/>
      <c r="AS312" s="1"/>
      <c r="AT312" s="1"/>
      <c r="AU312" s="1"/>
      <c r="AV312" s="1"/>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row>
    <row r="313" spans="25:106" x14ac:dyDescent="0.35">
      <c r="Y313" s="44"/>
      <c r="Z313" s="44"/>
      <c r="AA313" s="2"/>
      <c r="AB313" s="1"/>
      <c r="AC313" s="1"/>
      <c r="AD313" s="1"/>
      <c r="AE313" s="1"/>
      <c r="AF313" s="1"/>
      <c r="AG313" s="1"/>
      <c r="AH313" s="1"/>
      <c r="AI313" s="1"/>
      <c r="AJ313" s="40"/>
      <c r="AK313" s="44"/>
      <c r="AL313" s="44"/>
      <c r="AM313" s="44"/>
      <c r="AN313" s="44"/>
      <c r="AO313" s="44"/>
      <c r="AP313" s="44"/>
      <c r="AQ313" s="1"/>
      <c r="AR313" s="1"/>
      <c r="AS313" s="1"/>
      <c r="AT313" s="1"/>
      <c r="AU313" s="1"/>
      <c r="AV313" s="1"/>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row>
    <row r="314" spans="25:106" x14ac:dyDescent="0.35">
      <c r="Y314" s="44"/>
      <c r="Z314" s="44"/>
      <c r="AA314" s="2"/>
      <c r="AB314" s="1"/>
      <c r="AC314" s="1"/>
      <c r="AD314" s="1"/>
      <c r="AE314" s="1"/>
      <c r="AF314" s="1"/>
      <c r="AG314" s="1"/>
      <c r="AH314" s="1"/>
      <c r="AI314" s="1"/>
      <c r="AJ314" s="40"/>
      <c r="AK314" s="44"/>
      <c r="AL314" s="44"/>
      <c r="AM314" s="44"/>
      <c r="AN314" s="44"/>
      <c r="AO314" s="44"/>
      <c r="AP314" s="44"/>
      <c r="AQ314" s="1"/>
      <c r="AR314" s="1"/>
      <c r="AS314" s="1"/>
      <c r="AT314" s="1"/>
      <c r="AU314" s="1"/>
      <c r="AV314" s="1"/>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row>
    <row r="315" spans="25:106" x14ac:dyDescent="0.35">
      <c r="Y315" s="44"/>
      <c r="Z315" s="44"/>
      <c r="AA315" s="2"/>
      <c r="AB315" s="1"/>
      <c r="AC315" s="1"/>
      <c r="AD315" s="1"/>
      <c r="AE315" s="1"/>
      <c r="AF315" s="1"/>
      <c r="AG315" s="1"/>
      <c r="AH315" s="1"/>
      <c r="AI315" s="1"/>
      <c r="AJ315" s="40"/>
      <c r="AK315" s="44"/>
      <c r="AL315" s="44"/>
      <c r="AM315" s="44"/>
      <c r="AN315" s="44"/>
      <c r="AO315" s="44"/>
      <c r="AP315" s="44"/>
      <c r="AQ315" s="1"/>
      <c r="AR315" s="1"/>
      <c r="AS315" s="1"/>
      <c r="AT315" s="1"/>
      <c r="AU315" s="1"/>
      <c r="AV315" s="1"/>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row>
    <row r="316" spans="25:106" x14ac:dyDescent="0.35">
      <c r="Y316" s="44"/>
      <c r="Z316" s="44"/>
      <c r="AA316" s="2"/>
      <c r="AB316" s="1"/>
      <c r="AC316" s="1"/>
      <c r="AD316" s="1"/>
      <c r="AE316" s="1"/>
      <c r="AF316" s="1"/>
      <c r="AG316" s="1"/>
      <c r="AH316" s="1"/>
      <c r="AI316" s="1"/>
      <c r="AJ316" s="40"/>
      <c r="AK316" s="44"/>
      <c r="AL316" s="44"/>
      <c r="AM316" s="44"/>
      <c r="AN316" s="44"/>
      <c r="AO316" s="44"/>
      <c r="AP316" s="44"/>
      <c r="AQ316" s="1"/>
      <c r="AR316" s="1"/>
      <c r="AS316" s="1"/>
      <c r="AT316" s="1"/>
      <c r="AU316" s="1"/>
      <c r="AV316" s="1"/>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row>
    <row r="317" spans="25:106" x14ac:dyDescent="0.35">
      <c r="Y317" s="44"/>
      <c r="Z317" s="44"/>
      <c r="AA317" s="2"/>
      <c r="AB317" s="1"/>
      <c r="AC317" s="1"/>
      <c r="AD317" s="1"/>
      <c r="AE317" s="1"/>
      <c r="AF317" s="1"/>
      <c r="AG317" s="1"/>
      <c r="AH317" s="1"/>
      <c r="AI317" s="1"/>
      <c r="AJ317" s="40"/>
      <c r="AK317" s="44"/>
      <c r="AL317" s="44"/>
      <c r="AM317" s="44"/>
      <c r="AN317" s="44"/>
      <c r="AO317" s="44"/>
      <c r="AP317" s="44"/>
      <c r="AQ317" s="1"/>
      <c r="AR317" s="1"/>
      <c r="AS317" s="1"/>
      <c r="AT317" s="1"/>
      <c r="AU317" s="1"/>
      <c r="AV317" s="1"/>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row>
    <row r="318" spans="25:106" x14ac:dyDescent="0.35">
      <c r="Y318" s="44"/>
      <c r="Z318" s="44"/>
      <c r="AA318" s="2"/>
      <c r="AB318" s="1"/>
      <c r="AC318" s="1"/>
      <c r="AD318" s="1"/>
      <c r="AE318" s="1"/>
      <c r="AF318" s="1"/>
      <c r="AG318" s="1"/>
      <c r="AH318" s="1"/>
      <c r="AI318" s="1"/>
      <c r="AJ318" s="40"/>
      <c r="AK318" s="44"/>
      <c r="AL318" s="44"/>
      <c r="AM318" s="44"/>
      <c r="AN318" s="44"/>
      <c r="AO318" s="44"/>
      <c r="AP318" s="44"/>
      <c r="AQ318" s="1"/>
      <c r="AR318" s="1"/>
      <c r="AS318" s="1"/>
      <c r="AT318" s="1"/>
      <c r="AU318" s="1"/>
      <c r="AV318" s="1"/>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row>
    <row r="319" spans="25:106" x14ac:dyDescent="0.35">
      <c r="Y319" s="44"/>
      <c r="Z319" s="44"/>
      <c r="AA319" s="2"/>
      <c r="AB319" s="1"/>
      <c r="AC319" s="1"/>
      <c r="AD319" s="1"/>
      <c r="AE319" s="1"/>
      <c r="AF319" s="1"/>
      <c r="AG319" s="1"/>
      <c r="AH319" s="1"/>
      <c r="AI319" s="1"/>
      <c r="AJ319" s="40"/>
      <c r="AK319" s="44"/>
      <c r="AL319" s="44"/>
      <c r="AM319" s="44"/>
      <c r="AN319" s="44"/>
      <c r="AO319" s="44"/>
      <c r="AP319" s="44"/>
      <c r="AQ319" s="1"/>
      <c r="AR319" s="1"/>
      <c r="AS319" s="1"/>
      <c r="AT319" s="1"/>
      <c r="AU319" s="1"/>
      <c r="AV319" s="1"/>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row>
    <row r="320" spans="25:106" x14ac:dyDescent="0.35">
      <c r="Y320" s="44"/>
      <c r="Z320" s="44"/>
      <c r="AA320" s="2"/>
      <c r="AB320" s="1"/>
      <c r="AC320" s="1"/>
      <c r="AD320" s="1"/>
      <c r="AE320" s="1"/>
      <c r="AF320" s="1"/>
      <c r="AG320" s="1"/>
      <c r="AH320" s="1"/>
      <c r="AI320" s="1"/>
      <c r="AJ320" s="40"/>
      <c r="AK320" s="44"/>
      <c r="AL320" s="44"/>
      <c r="AM320" s="44"/>
      <c r="AN320" s="44"/>
      <c r="AO320" s="44"/>
      <c r="AP320" s="44"/>
      <c r="AQ320" s="1"/>
      <c r="AR320" s="1"/>
      <c r="AS320" s="1"/>
      <c r="AT320" s="1"/>
      <c r="AU320" s="1"/>
      <c r="AV320" s="1"/>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row>
    <row r="321" spans="25:106" x14ac:dyDescent="0.35">
      <c r="Y321" s="44"/>
      <c r="Z321" s="44"/>
      <c r="AA321" s="2"/>
      <c r="AB321" s="1"/>
      <c r="AC321" s="1"/>
      <c r="AD321" s="1"/>
      <c r="AE321" s="1"/>
      <c r="AF321" s="1"/>
      <c r="AG321" s="1"/>
      <c r="AH321" s="1"/>
      <c r="AI321" s="1"/>
      <c r="AJ321" s="40"/>
      <c r="AK321" s="44"/>
      <c r="AL321" s="44"/>
      <c r="AM321" s="44"/>
      <c r="AN321" s="44"/>
      <c r="AO321" s="44"/>
      <c r="AP321" s="44"/>
      <c r="AQ321" s="1"/>
      <c r="AR321" s="1"/>
      <c r="AS321" s="1"/>
      <c r="AT321" s="1"/>
      <c r="AU321" s="1"/>
      <c r="AV321" s="1"/>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row>
    <row r="322" spans="25:106" x14ac:dyDescent="0.35">
      <c r="Y322" s="44"/>
      <c r="Z322" s="44"/>
      <c r="AA322" s="2"/>
      <c r="AB322" s="1"/>
      <c r="AC322" s="1"/>
      <c r="AD322" s="1"/>
      <c r="AE322" s="1"/>
      <c r="AF322" s="1"/>
      <c r="AG322" s="1"/>
      <c r="AH322" s="1"/>
      <c r="AI322" s="1"/>
      <c r="AJ322" s="40"/>
      <c r="AK322" s="44"/>
      <c r="AL322" s="44"/>
      <c r="AM322" s="44"/>
      <c r="AN322" s="44"/>
      <c r="AO322" s="44"/>
      <c r="AP322" s="44"/>
      <c r="AQ322" s="1"/>
      <c r="AR322" s="1"/>
      <c r="AS322" s="1"/>
      <c r="AT322" s="1"/>
      <c r="AU322" s="1"/>
      <c r="AV322" s="1"/>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row>
    <row r="323" spans="25:106" x14ac:dyDescent="0.35">
      <c r="Y323" s="44"/>
      <c r="Z323" s="44"/>
      <c r="AA323" s="2"/>
      <c r="AB323" s="1"/>
      <c r="AC323" s="1"/>
      <c r="AD323" s="1"/>
      <c r="AE323" s="1"/>
      <c r="AF323" s="1"/>
      <c r="AG323" s="1"/>
      <c r="AH323" s="1"/>
      <c r="AI323" s="1"/>
      <c r="AJ323" s="40"/>
      <c r="AK323" s="44"/>
      <c r="AL323" s="44"/>
      <c r="AM323" s="44"/>
      <c r="AN323" s="44"/>
      <c r="AO323" s="44"/>
      <c r="AP323" s="44"/>
      <c r="AQ323" s="1"/>
      <c r="AR323" s="1"/>
      <c r="AS323" s="1"/>
      <c r="AT323" s="1"/>
      <c r="AU323" s="1"/>
      <c r="AV323" s="1"/>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row>
    <row r="324" spans="25:106" x14ac:dyDescent="0.35">
      <c r="Y324" s="44"/>
      <c r="Z324" s="44"/>
      <c r="AA324" s="2"/>
      <c r="AB324" s="1"/>
      <c r="AC324" s="1"/>
      <c r="AD324" s="1"/>
      <c r="AE324" s="1"/>
      <c r="AF324" s="1"/>
      <c r="AG324" s="1"/>
      <c r="AH324" s="1"/>
      <c r="AI324" s="1"/>
      <c r="AJ324" s="40"/>
      <c r="AK324" s="44"/>
      <c r="AL324" s="44"/>
      <c r="AM324" s="44"/>
      <c r="AN324" s="44"/>
      <c r="AO324" s="44"/>
      <c r="AP324" s="44"/>
      <c r="AQ324" s="1"/>
      <c r="AR324" s="1"/>
      <c r="AS324" s="1"/>
      <c r="AT324" s="1"/>
      <c r="AU324" s="1"/>
      <c r="AV324" s="1"/>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row>
    <row r="325" spans="25:106" x14ac:dyDescent="0.35">
      <c r="Y325" s="44"/>
      <c r="Z325" s="44"/>
      <c r="AA325" s="2"/>
      <c r="AB325" s="1"/>
      <c r="AC325" s="1"/>
      <c r="AD325" s="1"/>
      <c r="AE325" s="1"/>
      <c r="AF325" s="1"/>
      <c r="AG325" s="1"/>
      <c r="AH325" s="1"/>
      <c r="AI325" s="1"/>
      <c r="AJ325" s="40"/>
      <c r="AK325" s="44"/>
      <c r="AL325" s="44"/>
      <c r="AM325" s="44"/>
      <c r="AN325" s="44"/>
      <c r="AO325" s="44"/>
      <c r="AP325" s="44"/>
      <c r="AQ325" s="1"/>
      <c r="AR325" s="1"/>
      <c r="AS325" s="1"/>
      <c r="AT325" s="1"/>
      <c r="AU325" s="1"/>
      <c r="AV325" s="1"/>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row>
    <row r="326" spans="25:106" x14ac:dyDescent="0.35">
      <c r="Y326" s="44"/>
      <c r="Z326" s="44"/>
      <c r="AA326" s="2"/>
      <c r="AB326" s="1"/>
      <c r="AC326" s="1"/>
      <c r="AD326" s="1"/>
      <c r="AE326" s="1"/>
      <c r="AF326" s="1"/>
      <c r="AG326" s="1"/>
      <c r="AH326" s="1"/>
      <c r="AI326" s="1"/>
      <c r="AJ326" s="40"/>
      <c r="AK326" s="44"/>
      <c r="AL326" s="44"/>
      <c r="AM326" s="44"/>
      <c r="AN326" s="44"/>
      <c r="AO326" s="44"/>
      <c r="AP326" s="44"/>
      <c r="AQ326" s="1"/>
      <c r="AR326" s="1"/>
      <c r="AS326" s="1"/>
      <c r="AT326" s="1"/>
      <c r="AU326" s="1"/>
      <c r="AV326" s="1"/>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row>
    <row r="327" spans="25:106" x14ac:dyDescent="0.35">
      <c r="Y327" s="44"/>
      <c r="Z327" s="44"/>
      <c r="AA327" s="2"/>
      <c r="AB327" s="1"/>
      <c r="AC327" s="1"/>
      <c r="AD327" s="1"/>
      <c r="AE327" s="1"/>
      <c r="AF327" s="1"/>
      <c r="AG327" s="1"/>
      <c r="AH327" s="1"/>
      <c r="AI327" s="1"/>
      <c r="AJ327" s="40"/>
      <c r="AK327" s="44"/>
      <c r="AL327" s="44"/>
      <c r="AM327" s="44"/>
      <c r="AN327" s="44"/>
      <c r="AO327" s="44"/>
      <c r="AP327" s="44"/>
      <c r="AQ327" s="1"/>
      <c r="AR327" s="1"/>
      <c r="AS327" s="1"/>
      <c r="AT327" s="1"/>
      <c r="AU327" s="1"/>
      <c r="AV327" s="1"/>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row>
    <row r="328" spans="25:106" x14ac:dyDescent="0.35">
      <c r="Y328" s="44"/>
      <c r="Z328" s="44"/>
      <c r="AA328" s="2"/>
      <c r="AB328" s="1"/>
      <c r="AC328" s="1"/>
      <c r="AD328" s="1"/>
      <c r="AE328" s="1"/>
      <c r="AF328" s="1"/>
      <c r="AG328" s="1"/>
      <c r="AH328" s="1"/>
      <c r="AI328" s="1"/>
      <c r="AJ328" s="40"/>
      <c r="AK328" s="44"/>
      <c r="AL328" s="44"/>
      <c r="AM328" s="44"/>
      <c r="AN328" s="44"/>
      <c r="AO328" s="44"/>
      <c r="AP328" s="44"/>
      <c r="AQ328" s="1"/>
      <c r="AR328" s="1"/>
      <c r="AS328" s="1"/>
      <c r="AT328" s="1"/>
      <c r="AU328" s="1"/>
      <c r="AV328" s="1"/>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row>
    <row r="329" spans="25:106" x14ac:dyDescent="0.35">
      <c r="Y329" s="44"/>
      <c r="Z329" s="44"/>
      <c r="AA329" s="2"/>
      <c r="AB329" s="1"/>
      <c r="AC329" s="1"/>
      <c r="AD329" s="1"/>
      <c r="AE329" s="1"/>
      <c r="AF329" s="1"/>
      <c r="AG329" s="1"/>
      <c r="AH329" s="1"/>
      <c r="AI329" s="1"/>
      <c r="AJ329" s="40"/>
      <c r="AK329" s="44"/>
      <c r="AL329" s="44"/>
      <c r="AM329" s="44"/>
      <c r="AN329" s="44"/>
      <c r="AO329" s="44"/>
      <c r="AP329" s="44"/>
      <c r="AQ329" s="1"/>
      <c r="AR329" s="1"/>
      <c r="AS329" s="1"/>
      <c r="AT329" s="1"/>
      <c r="AU329" s="1"/>
      <c r="AV329" s="1"/>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row>
    <row r="330" spans="25:106" x14ac:dyDescent="0.35">
      <c r="Y330" s="44"/>
      <c r="Z330" s="44"/>
      <c r="AA330" s="2"/>
      <c r="AB330" s="1"/>
      <c r="AC330" s="1"/>
      <c r="AD330" s="1"/>
      <c r="AE330" s="1"/>
      <c r="AF330" s="1"/>
      <c r="AG330" s="1"/>
      <c r="AH330" s="1"/>
      <c r="AI330" s="1"/>
      <c r="AJ330" s="40"/>
      <c r="AK330" s="44"/>
      <c r="AL330" s="44"/>
      <c r="AM330" s="44"/>
      <c r="AN330" s="44"/>
      <c r="AO330" s="44"/>
      <c r="AP330" s="44"/>
      <c r="AQ330" s="1"/>
      <c r="AR330" s="1"/>
      <c r="AS330" s="1"/>
      <c r="AT330" s="1"/>
      <c r="AU330" s="1"/>
      <c r="AV330" s="1"/>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row>
    <row r="331" spans="25:106" x14ac:dyDescent="0.35">
      <c r="Y331" s="44"/>
      <c r="Z331" s="44"/>
      <c r="AA331" s="2"/>
      <c r="AB331" s="1"/>
      <c r="AC331" s="1"/>
      <c r="AD331" s="1"/>
      <c r="AE331" s="1"/>
      <c r="AF331" s="1"/>
      <c r="AG331" s="1"/>
      <c r="AH331" s="1"/>
      <c r="AI331" s="1"/>
      <c r="AJ331" s="40"/>
      <c r="AK331" s="44"/>
      <c r="AL331" s="44"/>
      <c r="AM331" s="44"/>
      <c r="AN331" s="44"/>
      <c r="AO331" s="44"/>
      <c r="AP331" s="44"/>
      <c r="AQ331" s="1"/>
      <c r="AR331" s="1"/>
      <c r="AS331" s="1"/>
      <c r="AT331" s="1"/>
      <c r="AU331" s="1"/>
      <c r="AV331" s="1"/>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row>
    <row r="332" spans="25:106" x14ac:dyDescent="0.35">
      <c r="Y332" s="44"/>
      <c r="Z332" s="44"/>
      <c r="AA332" s="2"/>
      <c r="AB332" s="1"/>
      <c r="AC332" s="1"/>
      <c r="AD332" s="1"/>
      <c r="AE332" s="1"/>
      <c r="AF332" s="1"/>
      <c r="AG332" s="1"/>
      <c r="AH332" s="1"/>
      <c r="AI332" s="1"/>
      <c r="AJ332" s="40"/>
      <c r="AK332" s="44"/>
      <c r="AL332" s="44"/>
      <c r="AM332" s="44"/>
      <c r="AN332" s="44"/>
      <c r="AO332" s="44"/>
      <c r="AP332" s="44"/>
      <c r="AQ332" s="1"/>
      <c r="AR332" s="1"/>
      <c r="AS332" s="1"/>
      <c r="AT332" s="1"/>
      <c r="AU332" s="1"/>
      <c r="AV332" s="1"/>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row>
    <row r="333" spans="25:106" x14ac:dyDescent="0.35">
      <c r="Y333" s="44"/>
      <c r="Z333" s="44"/>
      <c r="AA333" s="2"/>
      <c r="AB333" s="1"/>
      <c r="AC333" s="1"/>
      <c r="AD333" s="1"/>
      <c r="AE333" s="1"/>
      <c r="AF333" s="1"/>
      <c r="AG333" s="1"/>
      <c r="AH333" s="1"/>
      <c r="AI333" s="1"/>
      <c r="AJ333" s="40"/>
      <c r="AK333" s="44"/>
      <c r="AL333" s="44"/>
      <c r="AM333" s="44"/>
      <c r="AN333" s="44"/>
      <c r="AO333" s="44"/>
      <c r="AP333" s="44"/>
      <c r="AQ333" s="1"/>
      <c r="AR333" s="1"/>
      <c r="AS333" s="1"/>
      <c r="AT333" s="1"/>
      <c r="AU333" s="1"/>
      <c r="AV333" s="1"/>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row>
    <row r="334" spans="25:106" x14ac:dyDescent="0.35">
      <c r="Y334" s="44"/>
      <c r="Z334" s="44"/>
      <c r="AA334" s="2"/>
      <c r="AB334" s="1"/>
      <c r="AC334" s="1"/>
      <c r="AD334" s="1"/>
      <c r="AE334" s="1"/>
      <c r="AF334" s="1"/>
      <c r="AG334" s="1"/>
      <c r="AH334" s="1"/>
      <c r="AI334" s="1"/>
      <c r="AJ334" s="40"/>
      <c r="AK334" s="44"/>
      <c r="AL334" s="44"/>
      <c r="AM334" s="44"/>
      <c r="AN334" s="44"/>
      <c r="AO334" s="44"/>
      <c r="AP334" s="44"/>
      <c r="AQ334" s="1"/>
      <c r="AR334" s="1"/>
      <c r="AS334" s="1"/>
      <c r="AT334" s="1"/>
      <c r="AU334" s="1"/>
      <c r="AV334" s="1"/>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row>
    <row r="335" spans="25:106" x14ac:dyDescent="0.35">
      <c r="Y335" s="44"/>
      <c r="Z335" s="44"/>
      <c r="AA335" s="2"/>
      <c r="AB335" s="1"/>
      <c r="AC335" s="1"/>
      <c r="AD335" s="1"/>
      <c r="AE335" s="1"/>
      <c r="AF335" s="1"/>
      <c r="AG335" s="1"/>
      <c r="AH335" s="1"/>
      <c r="AI335" s="1"/>
      <c r="AJ335" s="40"/>
      <c r="AK335" s="44"/>
      <c r="AL335" s="44"/>
      <c r="AM335" s="44"/>
      <c r="AN335" s="44"/>
      <c r="AO335" s="44"/>
      <c r="AP335" s="44"/>
      <c r="AQ335" s="1"/>
      <c r="AR335" s="1"/>
      <c r="AS335" s="1"/>
      <c r="AT335" s="1"/>
      <c r="AU335" s="1"/>
      <c r="AV335" s="1"/>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row>
    <row r="336" spans="25:106" x14ac:dyDescent="0.35">
      <c r="Y336" s="44"/>
      <c r="Z336" s="44"/>
      <c r="AA336" s="2"/>
      <c r="AB336" s="1"/>
      <c r="AC336" s="1"/>
      <c r="AD336" s="1"/>
      <c r="AE336" s="1"/>
      <c r="AF336" s="1"/>
      <c r="AG336" s="1"/>
      <c r="AH336" s="1"/>
      <c r="AI336" s="1"/>
      <c r="AJ336" s="40"/>
      <c r="AK336" s="44"/>
      <c r="AL336" s="44"/>
      <c r="AM336" s="44"/>
      <c r="AN336" s="44"/>
      <c r="AO336" s="44"/>
      <c r="AP336" s="44"/>
      <c r="AQ336" s="1"/>
      <c r="AR336" s="1"/>
      <c r="AS336" s="1"/>
      <c r="AT336" s="1"/>
      <c r="AU336" s="1"/>
      <c r="AV336" s="1"/>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row>
    <row r="337" spans="25:106" x14ac:dyDescent="0.35">
      <c r="Y337" s="44"/>
      <c r="Z337" s="44"/>
      <c r="AA337" s="2"/>
      <c r="AB337" s="1"/>
      <c r="AC337" s="1"/>
      <c r="AD337" s="1"/>
      <c r="AE337" s="1"/>
      <c r="AF337" s="1"/>
      <c r="AG337" s="1"/>
      <c r="AH337" s="1"/>
      <c r="AI337" s="1"/>
      <c r="AJ337" s="40"/>
      <c r="AK337" s="44"/>
      <c r="AL337" s="44"/>
      <c r="AM337" s="44"/>
      <c r="AN337" s="44"/>
      <c r="AO337" s="44"/>
      <c r="AP337" s="44"/>
      <c r="AQ337" s="1"/>
      <c r="AR337" s="1"/>
      <c r="AS337" s="1"/>
      <c r="AT337" s="1"/>
      <c r="AU337" s="1"/>
      <c r="AV337" s="1"/>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row>
    <row r="338" spans="25:106" x14ac:dyDescent="0.35">
      <c r="Y338" s="44"/>
      <c r="Z338" s="44"/>
      <c r="AA338" s="2"/>
      <c r="AB338" s="1"/>
      <c r="AC338" s="1"/>
      <c r="AD338" s="1"/>
      <c r="AE338" s="1"/>
      <c r="AF338" s="1"/>
      <c r="AG338" s="1"/>
      <c r="AH338" s="1"/>
      <c r="AI338" s="1"/>
      <c r="AJ338" s="40"/>
      <c r="AK338" s="44"/>
      <c r="AL338" s="44"/>
      <c r="AM338" s="44"/>
      <c r="AN338" s="44"/>
      <c r="AO338" s="44"/>
      <c r="AP338" s="44"/>
      <c r="AQ338" s="1"/>
      <c r="AR338" s="1"/>
      <c r="AS338" s="1"/>
      <c r="AT338" s="1"/>
      <c r="AU338" s="1"/>
      <c r="AV338" s="1"/>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row>
    <row r="339" spans="25:106" x14ac:dyDescent="0.35">
      <c r="Y339" s="44"/>
      <c r="Z339" s="44"/>
      <c r="AA339" s="2"/>
      <c r="AB339" s="1"/>
      <c r="AC339" s="1"/>
      <c r="AD339" s="1"/>
      <c r="AE339" s="1"/>
      <c r="AF339" s="1"/>
      <c r="AG339" s="1"/>
      <c r="AH339" s="1"/>
      <c r="AI339" s="1"/>
      <c r="AJ339" s="40"/>
      <c r="AK339" s="44"/>
      <c r="AL339" s="44"/>
      <c r="AM339" s="44"/>
      <c r="AN339" s="44"/>
      <c r="AO339" s="44"/>
      <c r="AP339" s="44"/>
      <c r="AQ339" s="1"/>
      <c r="AR339" s="1"/>
      <c r="AS339" s="1"/>
      <c r="AT339" s="1"/>
      <c r="AU339" s="1"/>
      <c r="AV339" s="1"/>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row>
    <row r="340" spans="25:106" x14ac:dyDescent="0.35">
      <c r="Y340" s="44"/>
      <c r="Z340" s="44"/>
      <c r="AA340" s="2"/>
      <c r="AB340" s="1"/>
      <c r="AC340" s="1"/>
      <c r="AD340" s="1"/>
      <c r="AE340" s="1"/>
      <c r="AF340" s="1"/>
      <c r="AG340" s="1"/>
      <c r="AH340" s="1"/>
      <c r="AI340" s="1"/>
      <c r="AJ340" s="40"/>
      <c r="AK340" s="44"/>
      <c r="AL340" s="44"/>
      <c r="AM340" s="44"/>
      <c r="AN340" s="44"/>
      <c r="AO340" s="44"/>
      <c r="AP340" s="44"/>
      <c r="AQ340" s="1"/>
      <c r="AR340" s="1"/>
      <c r="AS340" s="1"/>
      <c r="AT340" s="1"/>
      <c r="AU340" s="1"/>
      <c r="AV340" s="1"/>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row>
    <row r="341" spans="25:106" x14ac:dyDescent="0.35">
      <c r="Y341" s="44"/>
      <c r="Z341" s="44"/>
      <c r="AA341" s="2"/>
      <c r="AB341" s="1"/>
      <c r="AC341" s="1"/>
      <c r="AD341" s="1"/>
      <c r="AE341" s="1"/>
      <c r="AF341" s="1"/>
      <c r="AG341" s="1"/>
      <c r="AH341" s="1"/>
      <c r="AI341" s="1"/>
      <c r="AJ341" s="40"/>
      <c r="AK341" s="44"/>
      <c r="AL341" s="44"/>
      <c r="AM341" s="44"/>
      <c r="AN341" s="44"/>
      <c r="AO341" s="44"/>
      <c r="AP341" s="44"/>
      <c r="AQ341" s="1"/>
      <c r="AR341" s="1"/>
      <c r="AS341" s="1"/>
      <c r="AT341" s="1"/>
      <c r="AU341" s="1"/>
      <c r="AV341" s="1"/>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row>
    <row r="342" spans="25:106" x14ac:dyDescent="0.35">
      <c r="Y342" s="44"/>
      <c r="Z342" s="44"/>
      <c r="AA342" s="2"/>
      <c r="AB342" s="1"/>
      <c r="AC342" s="1"/>
      <c r="AD342" s="1"/>
      <c r="AE342" s="1"/>
      <c r="AF342" s="1"/>
      <c r="AG342" s="1"/>
      <c r="AH342" s="1"/>
      <c r="AI342" s="1"/>
      <c r="AJ342" s="40"/>
      <c r="AK342" s="44"/>
      <c r="AL342" s="44"/>
      <c r="AM342" s="44"/>
      <c r="AN342" s="44"/>
      <c r="AO342" s="44"/>
      <c r="AP342" s="44"/>
      <c r="AQ342" s="1"/>
      <c r="AR342" s="1"/>
      <c r="AS342" s="1"/>
      <c r="AT342" s="1"/>
      <c r="AU342" s="1"/>
      <c r="AV342" s="1"/>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row>
    <row r="343" spans="25:106" x14ac:dyDescent="0.35">
      <c r="Y343" s="44"/>
      <c r="Z343" s="44"/>
      <c r="AA343" s="2"/>
      <c r="AB343" s="1"/>
      <c r="AC343" s="1"/>
      <c r="AD343" s="1"/>
      <c r="AE343" s="1"/>
      <c r="AF343" s="1"/>
      <c r="AG343" s="1"/>
      <c r="AH343" s="1"/>
      <c r="AI343" s="1"/>
      <c r="AJ343" s="40"/>
      <c r="AK343" s="44"/>
      <c r="AL343" s="44"/>
      <c r="AM343" s="44"/>
      <c r="AN343" s="44"/>
      <c r="AO343" s="44"/>
      <c r="AP343" s="44"/>
      <c r="AQ343" s="1"/>
      <c r="AR343" s="1"/>
      <c r="AS343" s="1"/>
      <c r="AT343" s="1"/>
      <c r="AU343" s="1"/>
      <c r="AV343" s="1"/>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row>
    <row r="344" spans="25:106" x14ac:dyDescent="0.35">
      <c r="Y344" s="44"/>
      <c r="Z344" s="44"/>
      <c r="AA344" s="2"/>
      <c r="AB344" s="1"/>
      <c r="AC344" s="1"/>
      <c r="AD344" s="1"/>
      <c r="AE344" s="1"/>
      <c r="AF344" s="1"/>
      <c r="AG344" s="1"/>
      <c r="AH344" s="1"/>
      <c r="AI344" s="1"/>
      <c r="AJ344" s="40"/>
      <c r="AK344" s="44"/>
      <c r="AL344" s="44"/>
      <c r="AM344" s="44"/>
      <c r="AN344" s="44"/>
      <c r="AO344" s="44"/>
      <c r="AP344" s="44"/>
      <c r="AQ344" s="1"/>
      <c r="AR344" s="1"/>
      <c r="AS344" s="1"/>
      <c r="AT344" s="1"/>
      <c r="AU344" s="1"/>
      <c r="AV344" s="1"/>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row>
    <row r="345" spans="25:106" x14ac:dyDescent="0.35">
      <c r="Y345" s="44"/>
      <c r="Z345" s="44"/>
      <c r="AA345" s="2"/>
      <c r="AB345" s="1"/>
      <c r="AC345" s="1"/>
      <c r="AD345" s="1"/>
      <c r="AE345" s="1"/>
      <c r="AF345" s="1"/>
      <c r="AG345" s="1"/>
      <c r="AH345" s="1"/>
      <c r="AI345" s="1"/>
      <c r="AJ345" s="40"/>
      <c r="AK345" s="44"/>
      <c r="AL345" s="44"/>
      <c r="AM345" s="44"/>
      <c r="AN345" s="44"/>
      <c r="AO345" s="44"/>
      <c r="AP345" s="44"/>
      <c r="AQ345" s="1"/>
      <c r="AR345" s="1"/>
      <c r="AS345" s="1"/>
      <c r="AT345" s="1"/>
      <c r="AU345" s="1"/>
      <c r="AV345" s="1"/>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row>
    <row r="346" spans="25:106" x14ac:dyDescent="0.35">
      <c r="Y346" s="44"/>
      <c r="Z346" s="44"/>
      <c r="AA346" s="2"/>
      <c r="AB346" s="1"/>
      <c r="AC346" s="1"/>
      <c r="AD346" s="1"/>
      <c r="AE346" s="1"/>
      <c r="AF346" s="1"/>
      <c r="AG346" s="1"/>
      <c r="AH346" s="1"/>
      <c r="AI346" s="1"/>
      <c r="AJ346" s="40"/>
      <c r="AK346" s="44"/>
      <c r="AL346" s="44"/>
      <c r="AM346" s="44"/>
      <c r="AN346" s="44"/>
      <c r="AO346" s="44"/>
      <c r="AP346" s="44"/>
      <c r="AQ346" s="1"/>
      <c r="AR346" s="1"/>
      <c r="AS346" s="1"/>
      <c r="AT346" s="1"/>
      <c r="AU346" s="1"/>
      <c r="AV346" s="1"/>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row>
    <row r="347" spans="25:106" x14ac:dyDescent="0.35">
      <c r="Y347" s="44"/>
      <c r="Z347" s="44"/>
      <c r="AA347" s="2"/>
      <c r="AB347" s="1"/>
      <c r="AC347" s="1"/>
      <c r="AD347" s="1"/>
      <c r="AE347" s="1"/>
      <c r="AF347" s="1"/>
      <c r="AG347" s="1"/>
      <c r="AH347" s="1"/>
      <c r="AI347" s="1"/>
      <c r="AJ347" s="40"/>
      <c r="AK347" s="44"/>
      <c r="AL347" s="44"/>
      <c r="AM347" s="44"/>
      <c r="AN347" s="44"/>
      <c r="AO347" s="44"/>
      <c r="AP347" s="44"/>
      <c r="AQ347" s="1"/>
      <c r="AR347" s="1"/>
      <c r="AS347" s="1"/>
      <c r="AT347" s="1"/>
      <c r="AU347" s="1"/>
      <c r="AV347" s="1"/>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row>
    <row r="348" spans="25:106" x14ac:dyDescent="0.35">
      <c r="Y348" s="44"/>
      <c r="Z348" s="44"/>
      <c r="AA348" s="2"/>
      <c r="AB348" s="1"/>
      <c r="AC348" s="1"/>
      <c r="AD348" s="1"/>
      <c r="AE348" s="1"/>
      <c r="AF348" s="1"/>
      <c r="AG348" s="1"/>
      <c r="AH348" s="1"/>
      <c r="AI348" s="1"/>
      <c r="AJ348" s="40"/>
      <c r="AK348" s="44"/>
      <c r="AL348" s="44"/>
      <c r="AM348" s="44"/>
      <c r="AN348" s="44"/>
      <c r="AO348" s="44"/>
      <c r="AP348" s="44"/>
      <c r="AQ348" s="1"/>
      <c r="AR348" s="1"/>
      <c r="AS348" s="1"/>
      <c r="AT348" s="1"/>
      <c r="AU348" s="1"/>
      <c r="AV348" s="1"/>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row>
    <row r="349" spans="25:106" x14ac:dyDescent="0.35">
      <c r="Y349" s="44"/>
      <c r="Z349" s="44"/>
      <c r="AA349" s="2"/>
      <c r="AB349" s="1"/>
      <c r="AC349" s="1"/>
      <c r="AD349" s="1"/>
      <c r="AE349" s="1"/>
      <c r="AF349" s="1"/>
      <c r="AG349" s="1"/>
      <c r="AH349" s="1"/>
      <c r="AI349" s="1"/>
      <c r="AJ349" s="40"/>
      <c r="AK349" s="44"/>
      <c r="AL349" s="44"/>
      <c r="AM349" s="44"/>
      <c r="AN349" s="44"/>
      <c r="AO349" s="44"/>
      <c r="AP349" s="44"/>
      <c r="AQ349" s="1"/>
      <c r="AR349" s="1"/>
      <c r="AS349" s="1"/>
      <c r="AT349" s="1"/>
      <c r="AU349" s="1"/>
      <c r="AV349" s="1"/>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row>
    <row r="350" spans="25:106" x14ac:dyDescent="0.35">
      <c r="Y350" s="44"/>
      <c r="Z350" s="44"/>
      <c r="AA350" s="2"/>
      <c r="AB350" s="1"/>
      <c r="AC350" s="1"/>
      <c r="AD350" s="1"/>
      <c r="AE350" s="1"/>
      <c r="AF350" s="1"/>
      <c r="AG350" s="1"/>
      <c r="AH350" s="1"/>
      <c r="AI350" s="1"/>
      <c r="AJ350" s="40"/>
      <c r="AK350" s="44"/>
      <c r="AL350" s="44"/>
      <c r="AM350" s="44"/>
      <c r="AN350" s="44"/>
      <c r="AO350" s="44"/>
      <c r="AP350" s="44"/>
      <c r="AQ350" s="1"/>
      <c r="AR350" s="1"/>
      <c r="AS350" s="1"/>
      <c r="AT350" s="1"/>
      <c r="AU350" s="1"/>
      <c r="AV350" s="1"/>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row>
    <row r="351" spans="25:106" x14ac:dyDescent="0.35">
      <c r="Y351" s="44"/>
      <c r="Z351" s="44"/>
      <c r="AA351" s="2"/>
      <c r="AB351" s="1"/>
      <c r="AC351" s="1"/>
      <c r="AD351" s="1"/>
      <c r="AE351" s="1"/>
      <c r="AF351" s="1"/>
      <c r="AG351" s="1"/>
      <c r="AH351" s="1"/>
      <c r="AI351" s="1"/>
      <c r="AJ351" s="40"/>
      <c r="AK351" s="44"/>
      <c r="AL351" s="44"/>
      <c r="AM351" s="44"/>
      <c r="AN351" s="44"/>
      <c r="AO351" s="44"/>
      <c r="AP351" s="44"/>
      <c r="AQ351" s="1"/>
      <c r="AR351" s="1"/>
      <c r="AS351" s="1"/>
      <c r="AT351" s="1"/>
      <c r="AU351" s="1"/>
      <c r="AV351" s="1"/>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row>
    <row r="352" spans="25:106" x14ac:dyDescent="0.35">
      <c r="Y352" s="44"/>
      <c r="Z352" s="44"/>
      <c r="AA352" s="2"/>
      <c r="AB352" s="1"/>
      <c r="AC352" s="1"/>
      <c r="AD352" s="1"/>
      <c r="AE352" s="1"/>
      <c r="AF352" s="1"/>
      <c r="AG352" s="1"/>
      <c r="AH352" s="1"/>
      <c r="AI352" s="1"/>
      <c r="AJ352" s="40"/>
      <c r="AK352" s="44"/>
      <c r="AL352" s="44"/>
      <c r="AM352" s="44"/>
      <c r="AN352" s="44"/>
      <c r="AO352" s="44"/>
      <c r="AP352" s="44"/>
      <c r="AQ352" s="1"/>
      <c r="AR352" s="1"/>
      <c r="AS352" s="1"/>
      <c r="AT352" s="1"/>
      <c r="AU352" s="1"/>
      <c r="AV352" s="1"/>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row>
    <row r="353" spans="25:106" x14ac:dyDescent="0.35">
      <c r="Y353" s="44"/>
      <c r="Z353" s="44"/>
      <c r="AA353" s="2"/>
      <c r="AB353" s="1"/>
      <c r="AC353" s="1"/>
      <c r="AD353" s="1"/>
      <c r="AE353" s="1"/>
      <c r="AF353" s="1"/>
      <c r="AG353" s="1"/>
      <c r="AH353" s="1"/>
      <c r="AI353" s="1"/>
      <c r="AJ353" s="40"/>
      <c r="AK353" s="44"/>
      <c r="AL353" s="44"/>
      <c r="AM353" s="44"/>
      <c r="AN353" s="44"/>
      <c r="AO353" s="44"/>
      <c r="AP353" s="44"/>
      <c r="AQ353" s="1"/>
      <c r="AR353" s="1"/>
      <c r="AS353" s="1"/>
      <c r="AT353" s="1"/>
      <c r="AU353" s="1"/>
      <c r="AV353" s="1"/>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row>
    <row r="354" spans="25:106" x14ac:dyDescent="0.35">
      <c r="Y354" s="44"/>
      <c r="Z354" s="44"/>
      <c r="AA354" s="2"/>
      <c r="AB354" s="1"/>
      <c r="AC354" s="1"/>
      <c r="AD354" s="1"/>
      <c r="AE354" s="1"/>
      <c r="AF354" s="1"/>
      <c r="AG354" s="1"/>
      <c r="AH354" s="1"/>
      <c r="AI354" s="1"/>
      <c r="AJ354" s="40"/>
      <c r="AK354" s="44"/>
      <c r="AL354" s="44"/>
      <c r="AM354" s="44"/>
      <c r="AN354" s="44"/>
      <c r="AO354" s="44"/>
      <c r="AP354" s="44"/>
      <c r="AQ354" s="1"/>
      <c r="AR354" s="1"/>
      <c r="AS354" s="1"/>
      <c r="AT354" s="1"/>
      <c r="AU354" s="1"/>
      <c r="AV354" s="1"/>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row>
    <row r="355" spans="25:106" x14ac:dyDescent="0.35">
      <c r="Y355" s="44"/>
      <c r="Z355" s="44"/>
      <c r="AA355" s="2"/>
      <c r="AB355" s="1"/>
      <c r="AC355" s="1"/>
      <c r="AD355" s="1"/>
      <c r="AE355" s="1"/>
      <c r="AF355" s="1"/>
      <c r="AG355" s="1"/>
      <c r="AH355" s="1"/>
      <c r="AI355" s="1"/>
      <c r="AJ355" s="40"/>
      <c r="AK355" s="44"/>
      <c r="AL355" s="44"/>
      <c r="AM355" s="44"/>
      <c r="AN355" s="44"/>
      <c r="AO355" s="44"/>
      <c r="AP355" s="44"/>
      <c r="AQ355" s="1"/>
      <c r="AR355" s="1"/>
      <c r="AS355" s="1"/>
      <c r="AT355" s="1"/>
      <c r="AU355" s="1"/>
      <c r="AV355" s="1"/>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row>
    <row r="356" spans="25:106" x14ac:dyDescent="0.35">
      <c r="Y356" s="44"/>
      <c r="Z356" s="44"/>
      <c r="AA356" s="2"/>
      <c r="AB356" s="1"/>
      <c r="AC356" s="1"/>
      <c r="AD356" s="1"/>
      <c r="AE356" s="1"/>
      <c r="AF356" s="1"/>
      <c r="AG356" s="1"/>
      <c r="AH356" s="1"/>
      <c r="AI356" s="1"/>
      <c r="AJ356" s="40"/>
      <c r="AK356" s="44"/>
      <c r="AL356" s="44"/>
      <c r="AM356" s="44"/>
      <c r="AN356" s="44"/>
      <c r="AO356" s="44"/>
      <c r="AP356" s="44"/>
      <c r="AQ356" s="1"/>
      <c r="AR356" s="1"/>
      <c r="AS356" s="1"/>
      <c r="AT356" s="1"/>
      <c r="AU356" s="1"/>
      <c r="AV356" s="1"/>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row>
    <row r="357" spans="25:106" x14ac:dyDescent="0.35">
      <c r="Y357" s="44"/>
      <c r="Z357" s="44"/>
      <c r="AA357" s="2"/>
      <c r="AB357" s="1"/>
      <c r="AC357" s="1"/>
      <c r="AD357" s="1"/>
      <c r="AE357" s="1"/>
      <c r="AF357" s="1"/>
      <c r="AG357" s="1"/>
      <c r="AH357" s="1"/>
      <c r="AI357" s="1"/>
      <c r="AJ357" s="40"/>
      <c r="AK357" s="44"/>
      <c r="AL357" s="44"/>
      <c r="AM357" s="44"/>
      <c r="AN357" s="44"/>
      <c r="AO357" s="44"/>
      <c r="AP357" s="44"/>
      <c r="AQ357" s="1"/>
      <c r="AR357" s="1"/>
      <c r="AS357" s="1"/>
      <c r="AT357" s="1"/>
      <c r="AU357" s="1"/>
      <c r="AV357" s="1"/>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row>
    <row r="358" spans="25:106" x14ac:dyDescent="0.35">
      <c r="Y358" s="44"/>
      <c r="Z358" s="44"/>
      <c r="AA358" s="2"/>
      <c r="AB358" s="1"/>
      <c r="AC358" s="1"/>
      <c r="AD358" s="1"/>
      <c r="AE358" s="1"/>
      <c r="AF358" s="1"/>
      <c r="AG358" s="1"/>
      <c r="AH358" s="1"/>
      <c r="AI358" s="1"/>
      <c r="AJ358" s="40"/>
      <c r="AK358" s="44"/>
      <c r="AL358" s="44"/>
      <c r="AM358" s="44"/>
      <c r="AN358" s="44"/>
      <c r="AO358" s="44"/>
      <c r="AP358" s="44"/>
      <c r="AQ358" s="1"/>
      <c r="AR358" s="1"/>
      <c r="AS358" s="1"/>
      <c r="AT358" s="1"/>
      <c r="AU358" s="1"/>
      <c r="AV358" s="1"/>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row>
    <row r="359" spans="25:106" x14ac:dyDescent="0.35">
      <c r="Y359" s="44"/>
      <c r="Z359" s="44"/>
      <c r="AA359" s="2"/>
      <c r="AB359" s="1"/>
      <c r="AC359" s="1"/>
      <c r="AD359" s="1"/>
      <c r="AE359" s="1"/>
      <c r="AF359" s="1"/>
      <c r="AG359" s="1"/>
      <c r="AH359" s="1"/>
      <c r="AI359" s="1"/>
      <c r="AJ359" s="40"/>
      <c r="AK359" s="44"/>
      <c r="AL359" s="44"/>
      <c r="AM359" s="44"/>
      <c r="AN359" s="44"/>
      <c r="AO359" s="44"/>
      <c r="AP359" s="44"/>
      <c r="AQ359" s="1"/>
      <c r="AR359" s="1"/>
      <c r="AS359" s="1"/>
      <c r="AT359" s="1"/>
      <c r="AU359" s="1"/>
      <c r="AV359" s="1"/>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row>
    <row r="360" spans="25:106" x14ac:dyDescent="0.35">
      <c r="Y360" s="44"/>
      <c r="Z360" s="44"/>
      <c r="AA360" s="2"/>
      <c r="AB360" s="1"/>
      <c r="AC360" s="1"/>
      <c r="AD360" s="1"/>
      <c r="AE360" s="1"/>
      <c r="AF360" s="1"/>
      <c r="AG360" s="1"/>
      <c r="AH360" s="1"/>
      <c r="AI360" s="1"/>
      <c r="AJ360" s="40"/>
      <c r="AK360" s="44"/>
      <c r="AL360" s="44"/>
      <c r="AM360" s="44"/>
      <c r="AN360" s="44"/>
      <c r="AO360" s="44"/>
      <c r="AP360" s="44"/>
      <c r="AQ360" s="1"/>
      <c r="AR360" s="1"/>
      <c r="AS360" s="1"/>
      <c r="AT360" s="1"/>
      <c r="AU360" s="1"/>
      <c r="AV360" s="1"/>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row>
    <row r="361" spans="25:106" x14ac:dyDescent="0.35">
      <c r="Y361" s="44"/>
      <c r="Z361" s="44"/>
      <c r="AA361" s="2"/>
      <c r="AB361" s="1"/>
      <c r="AC361" s="1"/>
      <c r="AD361" s="1"/>
      <c r="AE361" s="1"/>
      <c r="AF361" s="1"/>
      <c r="AG361" s="1"/>
      <c r="AH361" s="1"/>
      <c r="AI361" s="1"/>
      <c r="AJ361" s="40"/>
      <c r="AK361" s="44"/>
      <c r="AL361" s="44"/>
      <c r="AM361" s="44"/>
      <c r="AN361" s="44"/>
      <c r="AO361" s="44"/>
      <c r="AP361" s="44"/>
      <c r="AQ361" s="1"/>
      <c r="AR361" s="1"/>
      <c r="AS361" s="1"/>
      <c r="AT361" s="1"/>
      <c r="AU361" s="1"/>
      <c r="AV361" s="1"/>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row>
    <row r="362" spans="25:106" x14ac:dyDescent="0.35">
      <c r="Y362" s="44"/>
      <c r="Z362" s="44"/>
      <c r="AA362" s="2"/>
      <c r="AB362" s="1"/>
      <c r="AC362" s="1"/>
      <c r="AD362" s="1"/>
      <c r="AE362" s="1"/>
      <c r="AF362" s="1"/>
      <c r="AG362" s="1"/>
      <c r="AH362" s="1"/>
      <c r="AI362" s="1"/>
      <c r="AJ362" s="40"/>
      <c r="AK362" s="44"/>
      <c r="AL362" s="44"/>
      <c r="AM362" s="44"/>
      <c r="AN362" s="44"/>
      <c r="AO362" s="44"/>
      <c r="AP362" s="44"/>
      <c r="AQ362" s="1"/>
      <c r="AR362" s="1"/>
      <c r="AS362" s="1"/>
      <c r="AT362" s="1"/>
      <c r="AU362" s="1"/>
      <c r="AV362" s="1"/>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row>
    <row r="363" spans="25:106" x14ac:dyDescent="0.35">
      <c r="Y363" s="44"/>
      <c r="Z363" s="44"/>
      <c r="AA363" s="2"/>
      <c r="AB363" s="1"/>
      <c r="AC363" s="1"/>
      <c r="AD363" s="1"/>
      <c r="AE363" s="1"/>
      <c r="AF363" s="1"/>
      <c r="AG363" s="1"/>
      <c r="AH363" s="1"/>
      <c r="AI363" s="1"/>
      <c r="AJ363" s="40"/>
      <c r="AK363" s="44"/>
      <c r="AL363" s="44"/>
      <c r="AM363" s="44"/>
      <c r="AN363" s="44"/>
      <c r="AO363" s="44"/>
      <c r="AP363" s="44"/>
      <c r="AQ363" s="1"/>
      <c r="AR363" s="1"/>
      <c r="AS363" s="1"/>
      <c r="AT363" s="1"/>
      <c r="AU363" s="1"/>
      <c r="AV363" s="1"/>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row>
    <row r="364" spans="25:106" x14ac:dyDescent="0.35">
      <c r="Y364" s="44"/>
      <c r="Z364" s="44"/>
      <c r="AA364" s="2"/>
      <c r="AB364" s="1"/>
      <c r="AC364" s="1"/>
      <c r="AD364" s="1"/>
      <c r="AE364" s="1"/>
      <c r="AF364" s="1"/>
      <c r="AG364" s="1"/>
      <c r="AH364" s="1"/>
      <c r="AI364" s="1"/>
      <c r="AJ364" s="40"/>
      <c r="AK364" s="44"/>
      <c r="AL364" s="44"/>
      <c r="AM364" s="44"/>
      <c r="AN364" s="44"/>
      <c r="AO364" s="44"/>
      <c r="AP364" s="44"/>
      <c r="AQ364" s="1"/>
      <c r="AR364" s="1"/>
      <c r="AS364" s="1"/>
      <c r="AT364" s="1"/>
      <c r="AU364" s="1"/>
      <c r="AV364" s="1"/>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row>
    <row r="365" spans="25:106" x14ac:dyDescent="0.35">
      <c r="Y365" s="44"/>
      <c r="Z365" s="44"/>
      <c r="AA365" s="2"/>
      <c r="AB365" s="1"/>
      <c r="AC365" s="1"/>
      <c r="AD365" s="1"/>
      <c r="AE365" s="1"/>
      <c r="AF365" s="1"/>
      <c r="AG365" s="1"/>
      <c r="AH365" s="1"/>
      <c r="AI365" s="1"/>
      <c r="AJ365" s="40"/>
      <c r="AK365" s="44"/>
      <c r="AL365" s="44"/>
      <c r="AM365" s="44"/>
      <c r="AN365" s="44"/>
      <c r="AO365" s="44"/>
      <c r="AP365" s="44"/>
      <c r="AQ365" s="1"/>
      <c r="AR365" s="1"/>
      <c r="AS365" s="1"/>
      <c r="AT365" s="1"/>
      <c r="AU365" s="1"/>
      <c r="AV365" s="1"/>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row>
    <row r="366" spans="25:106" x14ac:dyDescent="0.35">
      <c r="Y366" s="44"/>
      <c r="Z366" s="44"/>
      <c r="AA366" s="2"/>
      <c r="AB366" s="1"/>
      <c r="AC366" s="1"/>
      <c r="AD366" s="1"/>
      <c r="AE366" s="1"/>
      <c r="AF366" s="1"/>
      <c r="AG366" s="1"/>
      <c r="AH366" s="1"/>
      <c r="AI366" s="1"/>
      <c r="AJ366" s="40"/>
      <c r="AK366" s="44"/>
      <c r="AL366" s="44"/>
      <c r="AM366" s="44"/>
      <c r="AN366" s="44"/>
      <c r="AO366" s="44"/>
      <c r="AP366" s="44"/>
      <c r="AQ366" s="1"/>
      <c r="AR366" s="1"/>
      <c r="AS366" s="1"/>
      <c r="AT366" s="1"/>
      <c r="AU366" s="1"/>
      <c r="AV366" s="1"/>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row>
    <row r="367" spans="25:106" x14ac:dyDescent="0.35">
      <c r="Y367" s="44"/>
      <c r="Z367" s="44"/>
      <c r="AA367" s="2"/>
      <c r="AB367" s="1"/>
      <c r="AC367" s="1"/>
      <c r="AD367" s="1"/>
      <c r="AE367" s="1"/>
      <c r="AF367" s="1"/>
      <c r="AG367" s="1"/>
      <c r="AH367" s="1"/>
      <c r="AI367" s="1"/>
      <c r="AJ367" s="40"/>
      <c r="AK367" s="44"/>
      <c r="AL367" s="44"/>
      <c r="AM367" s="44"/>
      <c r="AN367" s="44"/>
      <c r="AO367" s="44"/>
      <c r="AP367" s="44"/>
      <c r="AQ367" s="1"/>
      <c r="AR367" s="1"/>
      <c r="AS367" s="1"/>
      <c r="AT367" s="1"/>
      <c r="AU367" s="1"/>
      <c r="AV367" s="1"/>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row>
    <row r="368" spans="25:106" x14ac:dyDescent="0.35">
      <c r="Y368" s="44"/>
      <c r="Z368" s="44"/>
      <c r="AA368" s="2"/>
      <c r="AB368" s="1"/>
      <c r="AC368" s="1"/>
      <c r="AD368" s="1"/>
      <c r="AE368" s="1"/>
      <c r="AF368" s="1"/>
      <c r="AG368" s="1"/>
      <c r="AH368" s="1"/>
      <c r="AI368" s="1"/>
      <c r="AJ368" s="40"/>
      <c r="AK368" s="44"/>
      <c r="AL368" s="44"/>
      <c r="AM368" s="44"/>
      <c r="AN368" s="44"/>
      <c r="AO368" s="44"/>
      <c r="AP368" s="44"/>
      <c r="AQ368" s="1"/>
      <c r="AR368" s="1"/>
      <c r="AS368" s="1"/>
      <c r="AT368" s="1"/>
      <c r="AU368" s="1"/>
      <c r="AV368" s="1"/>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row>
    <row r="369" spans="25:106" x14ac:dyDescent="0.35">
      <c r="Y369" s="44"/>
      <c r="Z369" s="44"/>
      <c r="AA369" s="2"/>
      <c r="AB369" s="1"/>
      <c r="AC369" s="1"/>
      <c r="AD369" s="1"/>
      <c r="AE369" s="1"/>
      <c r="AF369" s="1"/>
      <c r="AG369" s="1"/>
      <c r="AH369" s="1"/>
      <c r="AI369" s="1"/>
      <c r="AJ369" s="40"/>
      <c r="AK369" s="44"/>
      <c r="AL369" s="44"/>
      <c r="AM369" s="44"/>
      <c r="AN369" s="44"/>
      <c r="AO369" s="44"/>
      <c r="AP369" s="44"/>
      <c r="AQ369" s="1"/>
      <c r="AR369" s="1"/>
      <c r="AS369" s="1"/>
      <c r="AT369" s="1"/>
      <c r="AU369" s="1"/>
      <c r="AV369" s="1"/>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row>
    <row r="370" spans="25:106" x14ac:dyDescent="0.35">
      <c r="Y370" s="44"/>
      <c r="Z370" s="44"/>
      <c r="AA370" s="2"/>
      <c r="AB370" s="1"/>
      <c r="AC370" s="1"/>
      <c r="AD370" s="1"/>
      <c r="AE370" s="1"/>
      <c r="AF370" s="1"/>
      <c r="AG370" s="1"/>
      <c r="AH370" s="1"/>
      <c r="AI370" s="1"/>
      <c r="AJ370" s="40"/>
      <c r="AK370" s="44"/>
      <c r="AL370" s="44"/>
      <c r="AM370" s="44"/>
      <c r="AN370" s="44"/>
      <c r="AO370" s="44"/>
      <c r="AP370" s="44"/>
      <c r="AQ370" s="1"/>
      <c r="AR370" s="1"/>
      <c r="AS370" s="1"/>
      <c r="AT370" s="1"/>
      <c r="AU370" s="1"/>
      <c r="AV370" s="1"/>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row>
    <row r="371" spans="25:106" x14ac:dyDescent="0.35">
      <c r="Y371" s="44"/>
      <c r="Z371" s="44"/>
      <c r="AA371" s="2"/>
      <c r="AB371" s="1"/>
      <c r="AC371" s="1"/>
      <c r="AD371" s="1"/>
      <c r="AE371" s="1"/>
      <c r="AF371" s="1"/>
      <c r="AG371" s="1"/>
      <c r="AH371" s="1"/>
      <c r="AI371" s="1"/>
      <c r="AJ371" s="40"/>
      <c r="AK371" s="44"/>
      <c r="AL371" s="44"/>
      <c r="AM371" s="44"/>
      <c r="AN371" s="44"/>
      <c r="AO371" s="44"/>
      <c r="AP371" s="44"/>
      <c r="AQ371" s="1"/>
      <c r="AR371" s="1"/>
      <c r="AS371" s="1"/>
      <c r="AT371" s="1"/>
      <c r="AU371" s="1"/>
      <c r="AV371" s="1"/>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row>
    <row r="372" spans="25:106" x14ac:dyDescent="0.35">
      <c r="Y372" s="44"/>
      <c r="Z372" s="44"/>
      <c r="AA372" s="2"/>
      <c r="AB372" s="1"/>
      <c r="AC372" s="1"/>
      <c r="AD372" s="1"/>
      <c r="AE372" s="1"/>
      <c r="AF372" s="1"/>
      <c r="AG372" s="1"/>
      <c r="AH372" s="1"/>
      <c r="AI372" s="1"/>
      <c r="AJ372" s="40"/>
      <c r="AK372" s="44"/>
      <c r="AL372" s="44"/>
      <c r="AM372" s="44"/>
      <c r="AN372" s="44"/>
      <c r="AO372" s="44"/>
      <c r="AP372" s="44"/>
      <c r="AQ372" s="1"/>
      <c r="AR372" s="1"/>
      <c r="AS372" s="1"/>
      <c r="AT372" s="1"/>
      <c r="AU372" s="1"/>
      <c r="AV372" s="1"/>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row>
    <row r="373" spans="25:106" x14ac:dyDescent="0.35">
      <c r="Y373" s="44"/>
      <c r="Z373" s="44"/>
      <c r="AA373" s="2"/>
      <c r="AB373" s="1"/>
      <c r="AC373" s="1"/>
      <c r="AD373" s="1"/>
      <c r="AE373" s="1"/>
      <c r="AF373" s="1"/>
      <c r="AG373" s="1"/>
      <c r="AH373" s="1"/>
      <c r="AI373" s="1"/>
      <c r="AJ373" s="40"/>
      <c r="AK373" s="44"/>
      <c r="AL373" s="44"/>
      <c r="AM373" s="44"/>
      <c r="AN373" s="44"/>
      <c r="AO373" s="44"/>
      <c r="AP373" s="44"/>
      <c r="AQ373" s="1"/>
      <c r="AR373" s="1"/>
      <c r="AS373" s="1"/>
      <c r="AT373" s="1"/>
      <c r="AU373" s="1"/>
      <c r="AV373" s="1"/>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row>
    <row r="374" spans="25:106" x14ac:dyDescent="0.35">
      <c r="Y374" s="44"/>
      <c r="Z374" s="44"/>
      <c r="AA374" s="2"/>
      <c r="AB374" s="1"/>
      <c r="AC374" s="1"/>
      <c r="AD374" s="1"/>
      <c r="AE374" s="1"/>
      <c r="AF374" s="1"/>
      <c r="AG374" s="1"/>
      <c r="AH374" s="1"/>
      <c r="AI374" s="1"/>
      <c r="AJ374" s="40"/>
      <c r="AK374" s="44"/>
      <c r="AL374" s="44"/>
      <c r="AM374" s="44"/>
      <c r="AN374" s="44"/>
      <c r="AO374" s="44"/>
      <c r="AP374" s="44"/>
      <c r="AQ374" s="1"/>
      <c r="AR374" s="1"/>
      <c r="AS374" s="1"/>
      <c r="AT374" s="1"/>
      <c r="AU374" s="1"/>
      <c r="AV374" s="1"/>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row>
    <row r="375" spans="25:106" x14ac:dyDescent="0.35">
      <c r="Y375" s="44"/>
      <c r="Z375" s="44"/>
      <c r="AA375" s="2"/>
      <c r="AB375" s="1"/>
      <c r="AC375" s="1"/>
      <c r="AD375" s="1"/>
      <c r="AE375" s="1"/>
      <c r="AF375" s="1"/>
      <c r="AG375" s="1"/>
      <c r="AH375" s="1"/>
      <c r="AI375" s="1"/>
      <c r="AJ375" s="40"/>
      <c r="AK375" s="44"/>
      <c r="AL375" s="44"/>
      <c r="AM375" s="44"/>
      <c r="AN375" s="44"/>
      <c r="AO375" s="44"/>
      <c r="AP375" s="44"/>
      <c r="AQ375" s="1"/>
      <c r="AR375" s="1"/>
      <c r="AS375" s="1"/>
      <c r="AT375" s="1"/>
      <c r="AU375" s="1"/>
      <c r="AV375" s="1"/>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row>
    <row r="376" spans="25:106" x14ac:dyDescent="0.35">
      <c r="Y376" s="44"/>
      <c r="Z376" s="44"/>
      <c r="AA376" s="2"/>
      <c r="AB376" s="1"/>
      <c r="AC376" s="1"/>
      <c r="AD376" s="1"/>
      <c r="AE376" s="1"/>
      <c r="AF376" s="1"/>
      <c r="AG376" s="1"/>
      <c r="AH376" s="1"/>
      <c r="AI376" s="1"/>
      <c r="AJ376" s="40"/>
      <c r="AK376" s="44"/>
      <c r="AL376" s="44"/>
      <c r="AM376" s="44"/>
      <c r="AN376" s="44"/>
      <c r="AO376" s="44"/>
      <c r="AP376" s="44"/>
      <c r="AQ376" s="1"/>
      <c r="AR376" s="1"/>
      <c r="AS376" s="1"/>
      <c r="AT376" s="1"/>
      <c r="AU376" s="1"/>
      <c r="AV376" s="1"/>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row>
    <row r="377" spans="25:106" x14ac:dyDescent="0.35">
      <c r="Y377" s="44"/>
      <c r="Z377" s="44"/>
      <c r="AA377" s="2"/>
      <c r="AB377" s="1"/>
      <c r="AC377" s="1"/>
      <c r="AD377" s="1"/>
      <c r="AE377" s="1"/>
      <c r="AF377" s="1"/>
      <c r="AG377" s="1"/>
      <c r="AH377" s="1"/>
      <c r="AI377" s="1"/>
      <c r="AJ377" s="40"/>
      <c r="AK377" s="44"/>
      <c r="AL377" s="44"/>
      <c r="AM377" s="44"/>
      <c r="AN377" s="44"/>
      <c r="AO377" s="44"/>
      <c r="AP377" s="44"/>
      <c r="AQ377" s="1"/>
      <c r="AR377" s="1"/>
      <c r="AS377" s="1"/>
      <c r="AT377" s="1"/>
      <c r="AU377" s="1"/>
      <c r="AV377" s="1"/>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row>
    <row r="378" spans="25:106" x14ac:dyDescent="0.35">
      <c r="Y378" s="44"/>
      <c r="Z378" s="44"/>
      <c r="AA378" s="2"/>
      <c r="AB378" s="1"/>
      <c r="AC378" s="1"/>
      <c r="AD378" s="1"/>
      <c r="AE378" s="1"/>
      <c r="AF378" s="1"/>
      <c r="AG378" s="1"/>
      <c r="AH378" s="1"/>
      <c r="AI378" s="1"/>
      <c r="AJ378" s="40"/>
      <c r="AK378" s="44"/>
      <c r="AL378" s="44"/>
      <c r="AM378" s="44"/>
      <c r="AN378" s="44"/>
      <c r="AO378" s="44"/>
      <c r="AP378" s="44"/>
      <c r="AQ378" s="1"/>
      <c r="AR378" s="1"/>
      <c r="AS378" s="1"/>
      <c r="AT378" s="1"/>
      <c r="AU378" s="1"/>
      <c r="AV378" s="1"/>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row>
    <row r="379" spans="25:106" x14ac:dyDescent="0.35">
      <c r="Y379" s="44"/>
      <c r="Z379" s="44"/>
      <c r="AA379" s="2"/>
      <c r="AB379" s="1"/>
      <c r="AC379" s="1"/>
      <c r="AD379" s="1"/>
      <c r="AE379" s="1"/>
      <c r="AF379" s="1"/>
      <c r="AG379" s="1"/>
      <c r="AH379" s="1"/>
      <c r="AI379" s="1"/>
      <c r="AJ379" s="40"/>
      <c r="AK379" s="44"/>
      <c r="AL379" s="44"/>
      <c r="AM379" s="44"/>
      <c r="AN379" s="44"/>
      <c r="AO379" s="44"/>
      <c r="AP379" s="44"/>
      <c r="AQ379" s="1"/>
      <c r="AR379" s="1"/>
      <c r="AS379" s="1"/>
      <c r="AT379" s="1"/>
      <c r="AU379" s="1"/>
      <c r="AV379" s="1"/>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row>
    <row r="380" spans="25:106" x14ac:dyDescent="0.35">
      <c r="Y380" s="44"/>
      <c r="Z380" s="44"/>
      <c r="AA380" s="2"/>
      <c r="AB380" s="1"/>
      <c r="AC380" s="1"/>
      <c r="AD380" s="1"/>
      <c r="AE380" s="1"/>
      <c r="AF380" s="1"/>
      <c r="AG380" s="1"/>
      <c r="AH380" s="1"/>
      <c r="AI380" s="1"/>
      <c r="AJ380" s="40"/>
      <c r="AK380" s="44"/>
      <c r="AL380" s="44"/>
      <c r="AM380" s="44"/>
      <c r="AN380" s="44"/>
      <c r="AO380" s="44"/>
      <c r="AP380" s="44"/>
      <c r="AQ380" s="1"/>
      <c r="AR380" s="1"/>
      <c r="AS380" s="1"/>
      <c r="AT380" s="1"/>
      <c r="AU380" s="1"/>
      <c r="AV380" s="1"/>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row>
    <row r="381" spans="25:106" x14ac:dyDescent="0.35">
      <c r="Y381" s="44"/>
      <c r="Z381" s="44"/>
      <c r="AA381" s="2"/>
      <c r="AB381" s="1"/>
      <c r="AC381" s="1"/>
      <c r="AD381" s="1"/>
      <c r="AE381" s="1"/>
      <c r="AF381" s="1"/>
      <c r="AG381" s="1"/>
      <c r="AH381" s="1"/>
      <c r="AI381" s="1"/>
      <c r="AJ381" s="40"/>
      <c r="AK381" s="44"/>
      <c r="AL381" s="44"/>
      <c r="AM381" s="44"/>
      <c r="AN381" s="44"/>
      <c r="AO381" s="44"/>
      <c r="AP381" s="44"/>
      <c r="AQ381" s="1"/>
      <c r="AR381" s="1"/>
      <c r="AS381" s="1"/>
      <c r="AT381" s="1"/>
      <c r="AU381" s="1"/>
      <c r="AV381" s="1"/>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row>
    <row r="382" spans="25:106" x14ac:dyDescent="0.35">
      <c r="Y382" s="44"/>
      <c r="Z382" s="44"/>
      <c r="AA382" s="2"/>
      <c r="AB382" s="1"/>
      <c r="AC382" s="1"/>
      <c r="AD382" s="1"/>
      <c r="AE382" s="1"/>
      <c r="AF382" s="1"/>
      <c r="AG382" s="1"/>
      <c r="AH382" s="1"/>
      <c r="AI382" s="1"/>
      <c r="AJ382" s="40"/>
      <c r="AK382" s="44"/>
      <c r="AL382" s="44"/>
      <c r="AM382" s="44"/>
      <c r="AN382" s="44"/>
      <c r="AO382" s="44"/>
      <c r="AP382" s="44"/>
      <c r="AQ382" s="1"/>
      <c r="AR382" s="1"/>
      <c r="AS382" s="1"/>
      <c r="AT382" s="1"/>
      <c r="AU382" s="1"/>
      <c r="AV382" s="1"/>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row>
    <row r="383" spans="25:106" x14ac:dyDescent="0.35">
      <c r="Y383" s="44"/>
      <c r="Z383" s="44"/>
      <c r="AA383" s="2"/>
      <c r="AB383" s="1"/>
      <c r="AC383" s="1"/>
      <c r="AD383" s="1"/>
      <c r="AE383" s="1"/>
      <c r="AF383" s="1"/>
      <c r="AG383" s="1"/>
      <c r="AH383" s="1"/>
      <c r="AI383" s="1"/>
      <c r="AJ383" s="40"/>
      <c r="AK383" s="44"/>
      <c r="AL383" s="44"/>
      <c r="AM383" s="44"/>
      <c r="AN383" s="44"/>
      <c r="AO383" s="44"/>
      <c r="AP383" s="44"/>
      <c r="AQ383" s="1"/>
      <c r="AR383" s="1"/>
      <c r="AS383" s="1"/>
      <c r="AT383" s="1"/>
      <c r="AU383" s="1"/>
      <c r="AV383" s="1"/>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row>
    <row r="384" spans="25:106" x14ac:dyDescent="0.35">
      <c r="Y384" s="44"/>
      <c r="Z384" s="44"/>
      <c r="AA384" s="2"/>
      <c r="AB384" s="1"/>
      <c r="AC384" s="1"/>
      <c r="AD384" s="1"/>
      <c r="AE384" s="1"/>
      <c r="AF384" s="1"/>
      <c r="AG384" s="1"/>
      <c r="AH384" s="1"/>
      <c r="AI384" s="1"/>
      <c r="AJ384" s="40"/>
      <c r="AK384" s="44"/>
      <c r="AL384" s="44"/>
      <c r="AM384" s="44"/>
      <c r="AN384" s="44"/>
      <c r="AO384" s="44"/>
      <c r="AP384" s="44"/>
      <c r="AQ384" s="1"/>
      <c r="AR384" s="1"/>
      <c r="AS384" s="1"/>
      <c r="AT384" s="1"/>
      <c r="AU384" s="1"/>
      <c r="AV384" s="1"/>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row>
    <row r="385" spans="25:106" x14ac:dyDescent="0.35">
      <c r="Y385" s="44"/>
      <c r="Z385" s="44"/>
      <c r="AA385" s="2"/>
      <c r="AB385" s="1"/>
      <c r="AC385" s="1"/>
      <c r="AD385" s="1"/>
      <c r="AE385" s="1"/>
      <c r="AF385" s="1"/>
      <c r="AG385" s="1"/>
      <c r="AH385" s="1"/>
      <c r="AI385" s="1"/>
      <c r="AJ385" s="40"/>
      <c r="AK385" s="44"/>
      <c r="AL385" s="44"/>
      <c r="AM385" s="44"/>
      <c r="AN385" s="44"/>
      <c r="AO385" s="44"/>
      <c r="AP385" s="44"/>
      <c r="AQ385" s="1"/>
      <c r="AR385" s="1"/>
      <c r="AS385" s="1"/>
      <c r="AT385" s="1"/>
      <c r="AU385" s="1"/>
      <c r="AV385" s="1"/>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row>
    <row r="386" spans="25:106" x14ac:dyDescent="0.35">
      <c r="Y386" s="44"/>
      <c r="Z386" s="44"/>
      <c r="AA386" s="2"/>
      <c r="AB386" s="1"/>
      <c r="AC386" s="1"/>
      <c r="AD386" s="1"/>
      <c r="AE386" s="1"/>
      <c r="AF386" s="1"/>
      <c r="AG386" s="1"/>
      <c r="AH386" s="1"/>
      <c r="AI386" s="1"/>
      <c r="AJ386" s="40"/>
      <c r="AK386" s="44"/>
      <c r="AL386" s="44"/>
      <c r="AM386" s="44"/>
      <c r="AN386" s="44"/>
      <c r="AO386" s="44"/>
      <c r="AP386" s="44"/>
      <c r="AQ386" s="1"/>
      <c r="AR386" s="1"/>
      <c r="AS386" s="1"/>
      <c r="AT386" s="1"/>
      <c r="AU386" s="1"/>
      <c r="AV386" s="1"/>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row>
    <row r="387" spans="25:106" x14ac:dyDescent="0.35">
      <c r="Y387" s="44"/>
      <c r="Z387" s="44"/>
      <c r="AA387" s="2"/>
      <c r="AB387" s="1"/>
      <c r="AC387" s="1"/>
      <c r="AD387" s="1"/>
      <c r="AE387" s="1"/>
      <c r="AF387" s="1"/>
      <c r="AG387" s="1"/>
      <c r="AH387" s="1"/>
      <c r="AI387" s="1"/>
      <c r="AJ387" s="40"/>
      <c r="AK387" s="44"/>
      <c r="AL387" s="44"/>
      <c r="AM387" s="44"/>
      <c r="AN387" s="44"/>
      <c r="AO387" s="44"/>
      <c r="AP387" s="44"/>
      <c r="AQ387" s="1"/>
      <c r="AR387" s="1"/>
      <c r="AS387" s="1"/>
      <c r="AT387" s="1"/>
      <c r="AU387" s="1"/>
      <c r="AV387" s="1"/>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row>
    <row r="388" spans="25:106" x14ac:dyDescent="0.35">
      <c r="Y388" s="44"/>
      <c r="Z388" s="44"/>
      <c r="AA388" s="2"/>
      <c r="AB388" s="1"/>
      <c r="AC388" s="1"/>
      <c r="AD388" s="1"/>
      <c r="AE388" s="1"/>
      <c r="AF388" s="1"/>
      <c r="AG388" s="1"/>
      <c r="AH388" s="1"/>
      <c r="AI388" s="1"/>
      <c r="AJ388" s="40"/>
      <c r="AK388" s="44"/>
      <c r="AL388" s="44"/>
      <c r="AM388" s="44"/>
      <c r="AN388" s="44"/>
      <c r="AO388" s="44"/>
      <c r="AP388" s="44"/>
      <c r="AQ388" s="1"/>
      <c r="AR388" s="1"/>
      <c r="AS388" s="1"/>
      <c r="AT388" s="1"/>
      <c r="AU388" s="1"/>
      <c r="AV388" s="1"/>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row>
    <row r="389" spans="25:106" x14ac:dyDescent="0.35">
      <c r="Y389" s="44"/>
      <c r="Z389" s="44"/>
      <c r="AA389" s="2"/>
      <c r="AB389" s="1"/>
      <c r="AC389" s="1"/>
      <c r="AD389" s="1"/>
      <c r="AE389" s="1"/>
      <c r="AF389" s="1"/>
      <c r="AG389" s="1"/>
      <c r="AH389" s="1"/>
      <c r="AI389" s="1"/>
      <c r="AJ389" s="40"/>
      <c r="AK389" s="44"/>
      <c r="AL389" s="44"/>
      <c r="AM389" s="44"/>
      <c r="AN389" s="44"/>
      <c r="AO389" s="44"/>
      <c r="AP389" s="44"/>
      <c r="AQ389" s="1"/>
      <c r="AR389" s="1"/>
      <c r="AS389" s="1"/>
      <c r="AT389" s="1"/>
      <c r="AU389" s="1"/>
      <c r="AV389" s="1"/>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row>
    <row r="390" spans="25:106" x14ac:dyDescent="0.35">
      <c r="Y390" s="44"/>
      <c r="Z390" s="44"/>
      <c r="AA390" s="2"/>
      <c r="AB390" s="1"/>
      <c r="AC390" s="1"/>
      <c r="AD390" s="1"/>
      <c r="AE390" s="1"/>
      <c r="AF390" s="1"/>
      <c r="AG390" s="1"/>
      <c r="AH390" s="1"/>
      <c r="AI390" s="1"/>
      <c r="AJ390" s="40"/>
      <c r="AK390" s="44"/>
      <c r="AL390" s="44"/>
      <c r="AM390" s="44"/>
      <c r="AN390" s="44"/>
      <c r="AO390" s="44"/>
      <c r="AP390" s="44"/>
      <c r="AQ390" s="1"/>
      <c r="AR390" s="1"/>
      <c r="AS390" s="1"/>
      <c r="AT390" s="1"/>
      <c r="AU390" s="1"/>
      <c r="AV390" s="1"/>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row>
    <row r="391" spans="25:106" x14ac:dyDescent="0.35">
      <c r="Y391" s="44"/>
      <c r="Z391" s="44"/>
      <c r="AA391" s="2"/>
      <c r="AB391" s="1"/>
      <c r="AC391" s="1"/>
      <c r="AD391" s="1"/>
      <c r="AE391" s="1"/>
      <c r="AF391" s="1"/>
      <c r="AG391" s="1"/>
      <c r="AH391" s="1"/>
      <c r="AI391" s="1"/>
      <c r="AJ391" s="40"/>
      <c r="AK391" s="44"/>
      <c r="AL391" s="44"/>
      <c r="AM391" s="44"/>
      <c r="AN391" s="44"/>
      <c r="AO391" s="44"/>
      <c r="AP391" s="44"/>
      <c r="AQ391" s="1"/>
      <c r="AR391" s="1"/>
      <c r="AS391" s="1"/>
      <c r="AT391" s="1"/>
      <c r="AU391" s="1"/>
      <c r="AV391" s="1"/>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row>
    <row r="392" spans="25:106" x14ac:dyDescent="0.35">
      <c r="Y392" s="44"/>
      <c r="Z392" s="44"/>
      <c r="AA392" s="2"/>
      <c r="AB392" s="1"/>
      <c r="AC392" s="1"/>
      <c r="AD392" s="1"/>
      <c r="AE392" s="1"/>
      <c r="AF392" s="1"/>
      <c r="AG392" s="1"/>
      <c r="AH392" s="1"/>
      <c r="AI392" s="1"/>
      <c r="AJ392" s="40"/>
      <c r="AK392" s="44"/>
      <c r="AL392" s="44"/>
      <c r="AM392" s="44"/>
      <c r="AN392" s="44"/>
      <c r="AO392" s="44"/>
      <c r="AP392" s="44"/>
      <c r="AQ392" s="1"/>
      <c r="AR392" s="1"/>
      <c r="AS392" s="1"/>
      <c r="AT392" s="1"/>
      <c r="AU392" s="1"/>
      <c r="AV392" s="1"/>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row>
    <row r="393" spans="25:106" x14ac:dyDescent="0.35">
      <c r="Y393" s="44"/>
      <c r="Z393" s="44"/>
      <c r="AA393" s="2"/>
      <c r="AB393" s="1"/>
      <c r="AC393" s="1"/>
      <c r="AD393" s="1"/>
      <c r="AE393" s="1"/>
      <c r="AF393" s="1"/>
      <c r="AG393" s="1"/>
      <c r="AH393" s="1"/>
      <c r="AI393" s="1"/>
      <c r="AJ393" s="40"/>
      <c r="AK393" s="44"/>
      <c r="AL393" s="44"/>
      <c r="AM393" s="44"/>
      <c r="AN393" s="44"/>
      <c r="AO393" s="44"/>
      <c r="AP393" s="44"/>
      <c r="AQ393" s="1"/>
      <c r="AR393" s="1"/>
      <c r="AS393" s="1"/>
      <c r="AT393" s="1"/>
      <c r="AU393" s="1"/>
      <c r="AV393" s="1"/>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row>
    <row r="394" spans="25:106" x14ac:dyDescent="0.35">
      <c r="Y394" s="44"/>
      <c r="Z394" s="44"/>
      <c r="AA394" s="2"/>
      <c r="AB394" s="1"/>
      <c r="AC394" s="1"/>
      <c r="AD394" s="1"/>
      <c r="AE394" s="1"/>
      <c r="AF394" s="1"/>
      <c r="AG394" s="1"/>
      <c r="AH394" s="1"/>
      <c r="AI394" s="1"/>
      <c r="AJ394" s="40"/>
      <c r="AK394" s="44"/>
      <c r="AL394" s="44"/>
      <c r="AM394" s="44"/>
      <c r="AN394" s="44"/>
      <c r="AO394" s="44"/>
      <c r="AP394" s="44"/>
      <c r="AQ394" s="1"/>
      <c r="AR394" s="1"/>
      <c r="AS394" s="1"/>
      <c r="AT394" s="1"/>
      <c r="AU394" s="1"/>
      <c r="AV394" s="1"/>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row>
    <row r="395" spans="25:106" x14ac:dyDescent="0.35">
      <c r="Y395" s="44"/>
      <c r="Z395" s="44"/>
      <c r="AA395" s="2"/>
      <c r="AB395" s="1"/>
      <c r="AC395" s="1"/>
      <c r="AD395" s="1"/>
      <c r="AE395" s="1"/>
      <c r="AF395" s="1"/>
      <c r="AG395" s="1"/>
      <c r="AH395" s="1"/>
      <c r="AI395" s="1"/>
      <c r="AJ395" s="40"/>
      <c r="AK395" s="44"/>
      <c r="AL395" s="44"/>
      <c r="AM395" s="44"/>
      <c r="AN395" s="44"/>
      <c r="AO395" s="44"/>
      <c r="AP395" s="44"/>
      <c r="AQ395" s="1"/>
      <c r="AR395" s="1"/>
      <c r="AS395" s="1"/>
      <c r="AT395" s="1"/>
      <c r="AU395" s="1"/>
      <c r="AV395" s="1"/>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row>
    <row r="396" spans="25:106" x14ac:dyDescent="0.35">
      <c r="Y396" s="44"/>
      <c r="Z396" s="44"/>
      <c r="AA396" s="2"/>
      <c r="AB396" s="1"/>
      <c r="AC396" s="1"/>
      <c r="AD396" s="1"/>
      <c r="AE396" s="1"/>
      <c r="AF396" s="1"/>
      <c r="AG396" s="1"/>
      <c r="AH396" s="1"/>
      <c r="AI396" s="1"/>
      <c r="AJ396" s="40"/>
      <c r="AK396" s="44"/>
      <c r="AL396" s="44"/>
      <c r="AM396" s="44"/>
      <c r="AN396" s="44"/>
      <c r="AO396" s="44"/>
      <c r="AP396" s="44"/>
      <c r="AQ396" s="1"/>
      <c r="AR396" s="1"/>
      <c r="AS396" s="1"/>
      <c r="AT396" s="1"/>
      <c r="AU396" s="1"/>
      <c r="AV396" s="1"/>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row>
    <row r="397" spans="25:106" x14ac:dyDescent="0.35">
      <c r="Y397" s="44"/>
      <c r="Z397" s="44"/>
      <c r="AA397" s="2"/>
      <c r="AB397" s="1"/>
      <c r="AC397" s="1"/>
      <c r="AD397" s="1"/>
      <c r="AE397" s="1"/>
      <c r="AF397" s="1"/>
      <c r="AG397" s="1"/>
      <c r="AH397" s="1"/>
      <c r="AI397" s="1"/>
      <c r="AJ397" s="40"/>
      <c r="AK397" s="44"/>
      <c r="AL397" s="44"/>
      <c r="AM397" s="44"/>
      <c r="AN397" s="44"/>
      <c r="AO397" s="44"/>
      <c r="AP397" s="44"/>
      <c r="AQ397" s="1"/>
      <c r="AR397" s="1"/>
      <c r="AS397" s="1"/>
      <c r="AT397" s="1"/>
      <c r="AU397" s="1"/>
      <c r="AV397" s="1"/>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row>
    <row r="398" spans="25:106" x14ac:dyDescent="0.35">
      <c r="Y398" s="44"/>
      <c r="Z398" s="44"/>
      <c r="AA398" s="2"/>
      <c r="AB398" s="1"/>
      <c r="AC398" s="1"/>
      <c r="AD398" s="1"/>
      <c r="AE398" s="1"/>
      <c r="AF398" s="1"/>
      <c r="AG398" s="1"/>
      <c r="AH398" s="1"/>
      <c r="AI398" s="1"/>
      <c r="AJ398" s="40"/>
      <c r="AK398" s="44"/>
      <c r="AL398" s="44"/>
      <c r="AM398" s="44"/>
      <c r="AN398" s="44"/>
      <c r="AO398" s="44"/>
      <c r="AP398" s="44"/>
      <c r="AQ398" s="1"/>
      <c r="AR398" s="1"/>
      <c r="AS398" s="1"/>
      <c r="AT398" s="1"/>
      <c r="AU398" s="1"/>
      <c r="AV398" s="1"/>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row>
    <row r="399" spans="25:106" x14ac:dyDescent="0.35">
      <c r="Y399" s="44"/>
      <c r="Z399" s="44"/>
      <c r="AA399" s="2"/>
      <c r="AB399" s="1"/>
      <c r="AC399" s="1"/>
      <c r="AD399" s="1"/>
      <c r="AE399" s="1"/>
      <c r="AF399" s="1"/>
      <c r="AG399" s="1"/>
      <c r="AH399" s="1"/>
      <c r="AI399" s="1"/>
      <c r="AJ399" s="40"/>
      <c r="AK399" s="44"/>
      <c r="AL399" s="44"/>
      <c r="AM399" s="44"/>
      <c r="AN399" s="44"/>
      <c r="AO399" s="44"/>
      <c r="AP399" s="44"/>
      <c r="AQ399" s="1"/>
      <c r="AR399" s="1"/>
      <c r="AS399" s="1"/>
      <c r="AT399" s="1"/>
      <c r="AU399" s="1"/>
      <c r="AV399" s="1"/>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row>
    <row r="400" spans="25:106" x14ac:dyDescent="0.35">
      <c r="Y400" s="44"/>
      <c r="Z400" s="44"/>
      <c r="AA400" s="2"/>
      <c r="AB400" s="1"/>
      <c r="AC400" s="1"/>
      <c r="AD400" s="1"/>
      <c r="AE400" s="1"/>
      <c r="AF400" s="1"/>
      <c r="AG400" s="1"/>
      <c r="AH400" s="1"/>
      <c r="AI400" s="1"/>
      <c r="AJ400" s="40"/>
      <c r="AK400" s="44"/>
      <c r="AL400" s="44"/>
      <c r="AM400" s="44"/>
      <c r="AN400" s="44"/>
      <c r="AO400" s="44"/>
      <c r="AP400" s="44"/>
      <c r="AQ400" s="1"/>
      <c r="AR400" s="1"/>
      <c r="AS400" s="1"/>
      <c r="AT400" s="1"/>
      <c r="AU400" s="1"/>
      <c r="AV400" s="1"/>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row>
    <row r="401" spans="25:106" x14ac:dyDescent="0.35">
      <c r="Y401" s="44"/>
      <c r="Z401" s="44"/>
      <c r="AA401" s="2"/>
      <c r="AB401" s="1"/>
      <c r="AC401" s="1"/>
      <c r="AD401" s="1"/>
      <c r="AE401" s="1"/>
      <c r="AF401" s="1"/>
      <c r="AG401" s="1"/>
      <c r="AH401" s="1"/>
      <c r="AI401" s="1"/>
      <c r="AJ401" s="40"/>
      <c r="AK401" s="44"/>
      <c r="AL401" s="44"/>
      <c r="AM401" s="44"/>
      <c r="AN401" s="44"/>
      <c r="AO401" s="44"/>
      <c r="AP401" s="44"/>
      <c r="AQ401" s="1"/>
      <c r="AR401" s="1"/>
      <c r="AS401" s="1"/>
      <c r="AT401" s="1"/>
      <c r="AU401" s="1"/>
      <c r="AV401" s="1"/>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row>
    <row r="402" spans="25:106" x14ac:dyDescent="0.35">
      <c r="Y402" s="44"/>
      <c r="Z402" s="44"/>
      <c r="AA402" s="2"/>
      <c r="AB402" s="1"/>
      <c r="AC402" s="1"/>
      <c r="AD402" s="1"/>
      <c r="AE402" s="1"/>
      <c r="AF402" s="1"/>
      <c r="AG402" s="1"/>
      <c r="AH402" s="1"/>
      <c r="AI402" s="1"/>
      <c r="AJ402" s="40"/>
      <c r="AK402" s="44"/>
      <c r="AL402" s="44"/>
      <c r="AM402" s="44"/>
      <c r="AN402" s="44"/>
      <c r="AO402" s="44"/>
      <c r="AP402" s="44"/>
      <c r="AQ402" s="1"/>
      <c r="AR402" s="1"/>
      <c r="AS402" s="1"/>
      <c r="AT402" s="1"/>
      <c r="AU402" s="1"/>
      <c r="AV402" s="1"/>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row>
    <row r="403" spans="25:106" x14ac:dyDescent="0.35">
      <c r="Y403" s="44"/>
      <c r="Z403" s="44"/>
      <c r="AA403" s="2"/>
      <c r="AB403" s="1"/>
      <c r="AC403" s="1"/>
      <c r="AD403" s="1"/>
      <c r="AE403" s="1"/>
      <c r="AF403" s="1"/>
      <c r="AG403" s="1"/>
      <c r="AH403" s="1"/>
      <c r="AI403" s="1"/>
      <c r="AJ403" s="40"/>
      <c r="AK403" s="44"/>
      <c r="AL403" s="44"/>
      <c r="AM403" s="44"/>
      <c r="AN403" s="44"/>
      <c r="AO403" s="44"/>
      <c r="AP403" s="44"/>
      <c r="AQ403" s="1"/>
      <c r="AR403" s="1"/>
      <c r="AS403" s="1"/>
      <c r="AT403" s="1"/>
      <c r="AU403" s="1"/>
      <c r="AV403" s="1"/>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row>
    <row r="404" spans="25:106" x14ac:dyDescent="0.35">
      <c r="Y404" s="44"/>
      <c r="Z404" s="44"/>
      <c r="AA404" s="2"/>
      <c r="AB404" s="1"/>
      <c r="AC404" s="1"/>
      <c r="AD404" s="1"/>
      <c r="AE404" s="1"/>
      <c r="AF404" s="1"/>
      <c r="AG404" s="1"/>
      <c r="AH404" s="1"/>
      <c r="AI404" s="1"/>
      <c r="AJ404" s="40"/>
      <c r="AK404" s="44"/>
      <c r="AL404" s="44"/>
      <c r="AM404" s="44"/>
      <c r="AN404" s="44"/>
      <c r="AO404" s="44"/>
      <c r="AP404" s="44"/>
      <c r="AQ404" s="1"/>
      <c r="AR404" s="1"/>
      <c r="AS404" s="1"/>
      <c r="AT404" s="1"/>
      <c r="AU404" s="1"/>
      <c r="AV404" s="1"/>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row>
    <row r="405" spans="25:106" x14ac:dyDescent="0.35">
      <c r="Y405" s="44"/>
      <c r="Z405" s="44"/>
      <c r="AA405" s="2"/>
      <c r="AB405" s="1"/>
      <c r="AC405" s="1"/>
      <c r="AD405" s="1"/>
      <c r="AE405" s="1"/>
      <c r="AF405" s="1"/>
      <c r="AG405" s="1"/>
      <c r="AH405" s="1"/>
      <c r="AI405" s="1"/>
      <c r="AJ405" s="40"/>
      <c r="AK405" s="44"/>
      <c r="AL405" s="44"/>
      <c r="AM405" s="44"/>
      <c r="AN405" s="44"/>
      <c r="AO405" s="44"/>
      <c r="AP405" s="44"/>
      <c r="AQ405" s="1"/>
      <c r="AR405" s="1"/>
      <c r="AS405" s="1"/>
      <c r="AT405" s="1"/>
      <c r="AU405" s="1"/>
      <c r="AV405" s="1"/>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row>
    <row r="406" spans="25:106" x14ac:dyDescent="0.35">
      <c r="Y406" s="44"/>
      <c r="Z406" s="44"/>
      <c r="AA406" s="2"/>
      <c r="AB406" s="1"/>
      <c r="AC406" s="1"/>
      <c r="AD406" s="1"/>
      <c r="AE406" s="1"/>
      <c r="AF406" s="1"/>
      <c r="AG406" s="1"/>
      <c r="AH406" s="1"/>
      <c r="AI406" s="1"/>
      <c r="AJ406" s="40"/>
      <c r="AK406" s="44"/>
      <c r="AL406" s="44"/>
      <c r="AM406" s="44"/>
      <c r="AN406" s="44"/>
      <c r="AO406" s="44"/>
      <c r="AP406" s="44"/>
      <c r="AQ406" s="1"/>
      <c r="AR406" s="1"/>
      <c r="AS406" s="1"/>
      <c r="AT406" s="1"/>
      <c r="AU406" s="1"/>
      <c r="AV406" s="1"/>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row>
    <row r="407" spans="25:106" x14ac:dyDescent="0.35">
      <c r="Y407" s="44"/>
      <c r="Z407" s="44"/>
      <c r="AA407" s="2"/>
      <c r="AB407" s="1"/>
      <c r="AC407" s="1"/>
      <c r="AD407" s="1"/>
      <c r="AE407" s="1"/>
      <c r="AF407" s="1"/>
      <c r="AG407" s="1"/>
      <c r="AH407" s="1"/>
      <c r="AI407" s="1"/>
      <c r="AJ407" s="40"/>
      <c r="AK407" s="44"/>
      <c r="AL407" s="44"/>
      <c r="AM407" s="44"/>
      <c r="AN407" s="44"/>
      <c r="AO407" s="44"/>
      <c r="AP407" s="44"/>
      <c r="AQ407" s="1"/>
      <c r="AR407" s="1"/>
      <c r="AS407" s="1"/>
      <c r="AT407" s="1"/>
      <c r="AU407" s="1"/>
      <c r="AV407" s="1"/>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row>
    <row r="408" spans="25:106" x14ac:dyDescent="0.35">
      <c r="Y408" s="44"/>
      <c r="Z408" s="44"/>
      <c r="AA408" s="2"/>
      <c r="AB408" s="1"/>
      <c r="AC408" s="1"/>
      <c r="AD408" s="1"/>
      <c r="AE408" s="1"/>
      <c r="AF408" s="1"/>
      <c r="AG408" s="1"/>
      <c r="AH408" s="1"/>
      <c r="AI408" s="1"/>
      <c r="AJ408" s="40"/>
      <c r="AK408" s="44"/>
      <c r="AL408" s="44"/>
      <c r="AM408" s="44"/>
      <c r="AN408" s="44"/>
      <c r="AO408" s="44"/>
      <c r="AP408" s="44"/>
      <c r="AQ408" s="1"/>
      <c r="AR408" s="1"/>
      <c r="AS408" s="1"/>
      <c r="AT408" s="1"/>
      <c r="AU408" s="1"/>
      <c r="AV408" s="1"/>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row>
    <row r="409" spans="25:106" x14ac:dyDescent="0.35">
      <c r="Y409" s="44"/>
      <c r="Z409" s="44"/>
      <c r="AA409" s="2"/>
      <c r="AB409" s="1"/>
      <c r="AC409" s="1"/>
      <c r="AD409" s="1"/>
      <c r="AE409" s="1"/>
      <c r="AF409" s="1"/>
      <c r="AG409" s="1"/>
      <c r="AH409" s="1"/>
      <c r="AI409" s="1"/>
      <c r="AJ409" s="40"/>
      <c r="AK409" s="44"/>
      <c r="AL409" s="44"/>
      <c r="AM409" s="44"/>
      <c r="AN409" s="44"/>
      <c r="AO409" s="44"/>
      <c r="AP409" s="44"/>
      <c r="AQ409" s="1"/>
      <c r="AR409" s="1"/>
      <c r="AS409" s="1"/>
      <c r="AT409" s="1"/>
      <c r="AU409" s="1"/>
      <c r="AV409" s="1"/>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row>
    <row r="410" spans="25:106" x14ac:dyDescent="0.35">
      <c r="Y410" s="44"/>
      <c r="Z410" s="44"/>
      <c r="AA410" s="2"/>
      <c r="AB410" s="1"/>
      <c r="AC410" s="1"/>
      <c r="AD410" s="1"/>
      <c r="AE410" s="1"/>
      <c r="AF410" s="1"/>
      <c r="AG410" s="1"/>
      <c r="AH410" s="1"/>
      <c r="AI410" s="1"/>
      <c r="AJ410" s="40"/>
      <c r="AK410" s="44"/>
      <c r="AL410" s="44"/>
      <c r="AM410" s="44"/>
      <c r="AN410" s="44"/>
      <c r="AO410" s="44"/>
      <c r="AP410" s="44"/>
      <c r="AQ410" s="1"/>
      <c r="AR410" s="1"/>
      <c r="AS410" s="1"/>
      <c r="AT410" s="1"/>
      <c r="AU410" s="1"/>
      <c r="AV410" s="1"/>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row>
    <row r="411" spans="25:106" x14ac:dyDescent="0.35">
      <c r="Y411" s="44"/>
      <c r="Z411" s="44"/>
      <c r="AA411" s="2"/>
      <c r="AB411" s="1"/>
      <c r="AC411" s="1"/>
      <c r="AD411" s="1"/>
      <c r="AE411" s="1"/>
      <c r="AF411" s="1"/>
      <c r="AG411" s="1"/>
      <c r="AH411" s="1"/>
      <c r="AI411" s="1"/>
      <c r="AJ411" s="40"/>
      <c r="AK411" s="44"/>
      <c r="AL411" s="44"/>
      <c r="AM411" s="44"/>
      <c r="AN411" s="44"/>
      <c r="AO411" s="44"/>
      <c r="AP411" s="44"/>
      <c r="AQ411" s="1"/>
      <c r="AR411" s="1"/>
      <c r="AS411" s="1"/>
      <c r="AT411" s="1"/>
      <c r="AU411" s="1"/>
      <c r="AV411" s="1"/>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row>
    <row r="412" spans="25:106" x14ac:dyDescent="0.35">
      <c r="Y412" s="44"/>
      <c r="Z412" s="44"/>
      <c r="AA412" s="2"/>
      <c r="AB412" s="1"/>
      <c r="AC412" s="1"/>
      <c r="AD412" s="1"/>
      <c r="AE412" s="1"/>
      <c r="AF412" s="1"/>
      <c r="AG412" s="1"/>
      <c r="AH412" s="1"/>
      <c r="AI412" s="1"/>
      <c r="AJ412" s="40"/>
      <c r="AK412" s="44"/>
      <c r="AL412" s="44"/>
      <c r="AM412" s="44"/>
      <c r="AN412" s="44"/>
      <c r="AO412" s="44"/>
      <c r="AP412" s="44"/>
      <c r="AQ412" s="1"/>
      <c r="AR412" s="1"/>
      <c r="AS412" s="1"/>
      <c r="AT412" s="1"/>
      <c r="AU412" s="1"/>
      <c r="AV412" s="1"/>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row>
    <row r="413" spans="25:106" x14ac:dyDescent="0.35">
      <c r="Y413" s="44"/>
      <c r="Z413" s="44"/>
      <c r="AA413" s="2"/>
      <c r="AB413" s="1"/>
      <c r="AC413" s="1"/>
      <c r="AD413" s="1"/>
      <c r="AE413" s="1"/>
      <c r="AF413" s="1"/>
      <c r="AG413" s="1"/>
      <c r="AH413" s="1"/>
      <c r="AI413" s="1"/>
      <c r="AJ413" s="40"/>
      <c r="AK413" s="44"/>
      <c r="AL413" s="44"/>
      <c r="AM413" s="44"/>
      <c r="AN413" s="44"/>
      <c r="AO413" s="44"/>
      <c r="AP413" s="44"/>
      <c r="AQ413" s="1"/>
      <c r="AR413" s="1"/>
      <c r="AS413" s="1"/>
      <c r="AT413" s="1"/>
      <c r="AU413" s="1"/>
      <c r="AV413" s="1"/>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row>
    <row r="414" spans="25:106" x14ac:dyDescent="0.35">
      <c r="Y414" s="44"/>
      <c r="Z414" s="44"/>
      <c r="AA414" s="2"/>
      <c r="AB414" s="1"/>
      <c r="AC414" s="1"/>
      <c r="AD414" s="1"/>
      <c r="AE414" s="1"/>
      <c r="AF414" s="1"/>
      <c r="AG414" s="1"/>
      <c r="AH414" s="1"/>
      <c r="AI414" s="1"/>
      <c r="AJ414" s="40"/>
      <c r="AK414" s="44"/>
      <c r="AL414" s="44"/>
      <c r="AM414" s="44"/>
      <c r="AN414" s="44"/>
      <c r="AO414" s="44"/>
      <c r="AP414" s="44"/>
      <c r="AQ414" s="1"/>
      <c r="AR414" s="1"/>
      <c r="AS414" s="1"/>
      <c r="AT414" s="1"/>
      <c r="AU414" s="1"/>
      <c r="AV414" s="1"/>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row>
    <row r="415" spans="25:106" x14ac:dyDescent="0.35">
      <c r="Y415" s="44"/>
      <c r="Z415" s="44"/>
      <c r="AA415" s="2"/>
      <c r="AB415" s="1"/>
      <c r="AC415" s="1"/>
      <c r="AD415" s="1"/>
      <c r="AE415" s="1"/>
      <c r="AF415" s="1"/>
      <c r="AG415" s="1"/>
      <c r="AH415" s="1"/>
      <c r="AI415" s="1"/>
      <c r="AJ415" s="40"/>
      <c r="AK415" s="44"/>
      <c r="AL415" s="44"/>
      <c r="AM415" s="44"/>
      <c r="AN415" s="44"/>
      <c r="AO415" s="44"/>
      <c r="AP415" s="44"/>
      <c r="AQ415" s="1"/>
      <c r="AR415" s="1"/>
      <c r="AS415" s="1"/>
      <c r="AT415" s="1"/>
      <c r="AU415" s="1"/>
      <c r="AV415" s="1"/>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row>
    <row r="416" spans="25:106" x14ac:dyDescent="0.35">
      <c r="Y416" s="44"/>
      <c r="Z416" s="44"/>
      <c r="AA416" s="2"/>
      <c r="AB416" s="1"/>
      <c r="AC416" s="1"/>
      <c r="AD416" s="1"/>
      <c r="AE416" s="1"/>
      <c r="AF416" s="1"/>
      <c r="AG416" s="1"/>
      <c r="AH416" s="1"/>
      <c r="AI416" s="1"/>
      <c r="AJ416" s="40"/>
      <c r="AK416" s="44"/>
      <c r="AL416" s="44"/>
      <c r="AM416" s="44"/>
      <c r="AN416" s="44"/>
      <c r="AO416" s="44"/>
      <c r="AP416" s="44"/>
      <c r="AQ416" s="1"/>
      <c r="AR416" s="1"/>
      <c r="AS416" s="1"/>
      <c r="AT416" s="1"/>
      <c r="AU416" s="1"/>
      <c r="AV416" s="1"/>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row>
    <row r="417" spans="25:106" x14ac:dyDescent="0.35">
      <c r="Y417" s="44"/>
      <c r="Z417" s="44"/>
      <c r="AA417" s="2"/>
      <c r="AB417" s="1"/>
      <c r="AC417" s="1"/>
      <c r="AD417" s="1"/>
      <c r="AE417" s="1"/>
      <c r="AF417" s="1"/>
      <c r="AG417" s="1"/>
      <c r="AH417" s="1"/>
      <c r="AI417" s="1"/>
      <c r="AJ417" s="40"/>
      <c r="AK417" s="44"/>
      <c r="AL417" s="44"/>
      <c r="AM417" s="44"/>
      <c r="AN417" s="44"/>
      <c r="AO417" s="44"/>
      <c r="AP417" s="44"/>
      <c r="AQ417" s="1"/>
      <c r="AR417" s="1"/>
      <c r="AS417" s="1"/>
      <c r="AT417" s="1"/>
      <c r="AU417" s="1"/>
      <c r="AV417" s="1"/>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row>
    <row r="418" spans="25:106" x14ac:dyDescent="0.35">
      <c r="Y418" s="44"/>
      <c r="Z418" s="44"/>
      <c r="AA418" s="2"/>
      <c r="AB418" s="1"/>
      <c r="AC418" s="1"/>
      <c r="AD418" s="1"/>
      <c r="AE418" s="1"/>
      <c r="AF418" s="1"/>
      <c r="AG418" s="1"/>
      <c r="AH418" s="1"/>
      <c r="AI418" s="1"/>
      <c r="AJ418" s="40"/>
      <c r="AK418" s="44"/>
      <c r="AL418" s="44"/>
      <c r="AM418" s="44"/>
      <c r="AN418" s="44"/>
      <c r="AO418" s="44"/>
      <c r="AP418" s="44"/>
      <c r="AQ418" s="1"/>
      <c r="AR418" s="1"/>
      <c r="AS418" s="1"/>
      <c r="AT418" s="1"/>
      <c r="AU418" s="1"/>
      <c r="AV418" s="1"/>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row>
    <row r="419" spans="25:106" x14ac:dyDescent="0.35">
      <c r="Y419" s="44"/>
      <c r="Z419" s="44"/>
      <c r="AA419" s="2"/>
      <c r="AB419" s="1"/>
      <c r="AC419" s="1"/>
      <c r="AD419" s="1"/>
      <c r="AE419" s="1"/>
      <c r="AF419" s="1"/>
      <c r="AG419" s="1"/>
      <c r="AH419" s="1"/>
      <c r="AI419" s="1"/>
      <c r="AJ419" s="40"/>
      <c r="AK419" s="44"/>
      <c r="AL419" s="44"/>
      <c r="AM419" s="44"/>
      <c r="AN419" s="44"/>
      <c r="AO419" s="44"/>
      <c r="AP419" s="44"/>
      <c r="AQ419" s="1"/>
      <c r="AR419" s="1"/>
      <c r="AS419" s="1"/>
      <c r="AT419" s="1"/>
      <c r="AU419" s="1"/>
      <c r="AV419" s="1"/>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row>
    <row r="420" spans="25:106" x14ac:dyDescent="0.35">
      <c r="Y420" s="44"/>
      <c r="Z420" s="44"/>
      <c r="AA420" s="2"/>
      <c r="AB420" s="1"/>
      <c r="AC420" s="1"/>
      <c r="AD420" s="1"/>
      <c r="AE420" s="1"/>
      <c r="AF420" s="1"/>
      <c r="AG420" s="1"/>
      <c r="AH420" s="1"/>
      <c r="AI420" s="1"/>
      <c r="AJ420" s="40"/>
      <c r="AK420" s="44"/>
      <c r="AL420" s="44"/>
      <c r="AM420" s="44"/>
      <c r="AN420" s="44"/>
      <c r="AO420" s="44"/>
      <c r="AP420" s="44"/>
      <c r="AQ420" s="1"/>
      <c r="AR420" s="1"/>
      <c r="AS420" s="1"/>
      <c r="AT420" s="1"/>
      <c r="AU420" s="1"/>
      <c r="AV420" s="1"/>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row>
    <row r="421" spans="25:106" x14ac:dyDescent="0.35">
      <c r="Y421" s="44"/>
      <c r="Z421" s="44"/>
      <c r="AA421" s="2"/>
      <c r="AB421" s="1"/>
      <c r="AC421" s="1"/>
      <c r="AD421" s="1"/>
      <c r="AE421" s="1"/>
      <c r="AF421" s="1"/>
      <c r="AG421" s="1"/>
      <c r="AH421" s="1"/>
      <c r="AI421" s="1"/>
      <c r="AJ421" s="40"/>
      <c r="AK421" s="44"/>
      <c r="AL421" s="44"/>
      <c r="AM421" s="44"/>
      <c r="AN421" s="44"/>
      <c r="AO421" s="44"/>
      <c r="AP421" s="44"/>
      <c r="AQ421" s="1"/>
      <c r="AR421" s="1"/>
      <c r="AS421" s="1"/>
      <c r="AT421" s="1"/>
      <c r="AU421" s="1"/>
      <c r="AV421" s="1"/>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row>
    <row r="422" spans="25:106" x14ac:dyDescent="0.35">
      <c r="Y422" s="44"/>
      <c r="Z422" s="44"/>
      <c r="AA422" s="2"/>
      <c r="AB422" s="1"/>
      <c r="AC422" s="1"/>
      <c r="AD422" s="1"/>
      <c r="AE422" s="1"/>
      <c r="AF422" s="1"/>
      <c r="AG422" s="1"/>
      <c r="AH422" s="1"/>
      <c r="AI422" s="1"/>
      <c r="AJ422" s="40"/>
      <c r="AK422" s="44"/>
      <c r="AL422" s="44"/>
      <c r="AM422" s="44"/>
      <c r="AN422" s="44"/>
      <c r="AO422" s="44"/>
      <c r="AP422" s="44"/>
      <c r="AQ422" s="1"/>
      <c r="AR422" s="1"/>
      <c r="AS422" s="1"/>
      <c r="AT422" s="1"/>
      <c r="AU422" s="1"/>
      <c r="AV422" s="1"/>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row>
    <row r="423" spans="25:106" x14ac:dyDescent="0.35">
      <c r="Y423" s="44"/>
      <c r="Z423" s="44"/>
      <c r="AA423" s="2"/>
      <c r="AB423" s="1"/>
      <c r="AC423" s="1"/>
      <c r="AD423" s="1"/>
      <c r="AE423" s="1"/>
      <c r="AF423" s="1"/>
      <c r="AG423" s="1"/>
      <c r="AH423" s="1"/>
      <c r="AI423" s="1"/>
      <c r="AJ423" s="40"/>
      <c r="AK423" s="44"/>
      <c r="AL423" s="44"/>
      <c r="AM423" s="44"/>
      <c r="AN423" s="44"/>
      <c r="AO423" s="44"/>
      <c r="AP423" s="44"/>
      <c r="AQ423" s="1"/>
      <c r="AR423" s="1"/>
      <c r="AS423" s="1"/>
      <c r="AT423" s="1"/>
      <c r="AU423" s="1"/>
      <c r="AV423" s="1"/>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row>
    <row r="424" spans="25:106" x14ac:dyDescent="0.35">
      <c r="Y424" s="44"/>
      <c r="Z424" s="44"/>
      <c r="AA424" s="2"/>
      <c r="AB424" s="1"/>
      <c r="AC424" s="1"/>
      <c r="AD424" s="1"/>
      <c r="AE424" s="1"/>
      <c r="AF424" s="1"/>
      <c r="AG424" s="1"/>
      <c r="AH424" s="1"/>
      <c r="AI424" s="1"/>
      <c r="AJ424" s="40"/>
      <c r="AK424" s="44"/>
      <c r="AL424" s="44"/>
      <c r="AM424" s="44"/>
      <c r="AN424" s="44"/>
      <c r="AO424" s="44"/>
      <c r="AP424" s="44"/>
      <c r="AQ424" s="1"/>
      <c r="AR424" s="1"/>
      <c r="AS424" s="1"/>
      <c r="AT424" s="1"/>
      <c r="AU424" s="1"/>
      <c r="AV424" s="1"/>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row>
    <row r="425" spans="25:106" x14ac:dyDescent="0.35">
      <c r="Y425" s="44"/>
      <c r="Z425" s="44"/>
      <c r="AA425" s="2"/>
      <c r="AB425" s="1"/>
      <c r="AC425" s="1"/>
      <c r="AD425" s="1"/>
      <c r="AE425" s="1"/>
      <c r="AF425" s="1"/>
      <c r="AG425" s="1"/>
      <c r="AH425" s="1"/>
      <c r="AI425" s="1"/>
      <c r="AJ425" s="40"/>
      <c r="AK425" s="44"/>
      <c r="AL425" s="44"/>
      <c r="AM425" s="44"/>
      <c r="AN425" s="44"/>
      <c r="AO425" s="44"/>
      <c r="AP425" s="44"/>
      <c r="AQ425" s="1"/>
      <c r="AR425" s="1"/>
      <c r="AS425" s="1"/>
      <c r="AT425" s="1"/>
      <c r="AU425" s="1"/>
      <c r="AV425" s="1"/>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row>
    <row r="426" spans="25:106" x14ac:dyDescent="0.35">
      <c r="Y426" s="44"/>
      <c r="Z426" s="44"/>
      <c r="AA426" s="2"/>
      <c r="AB426" s="1"/>
      <c r="AC426" s="1"/>
      <c r="AD426" s="1"/>
      <c r="AE426" s="1"/>
      <c r="AF426" s="1"/>
      <c r="AG426" s="1"/>
      <c r="AH426" s="1"/>
      <c r="AI426" s="1"/>
      <c r="AJ426" s="40"/>
      <c r="AK426" s="44"/>
      <c r="AL426" s="44"/>
      <c r="AM426" s="44"/>
      <c r="AN426" s="44"/>
      <c r="AO426" s="44"/>
      <c r="AP426" s="44"/>
      <c r="AQ426" s="1"/>
      <c r="AR426" s="1"/>
      <c r="AS426" s="1"/>
      <c r="AT426" s="1"/>
      <c r="AU426" s="1"/>
      <c r="AV426" s="1"/>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row>
    <row r="427" spans="25:106" x14ac:dyDescent="0.35">
      <c r="Y427" s="44"/>
      <c r="Z427" s="44"/>
      <c r="AA427" s="2"/>
      <c r="AB427" s="1"/>
      <c r="AC427" s="1"/>
      <c r="AD427" s="1"/>
      <c r="AE427" s="1"/>
      <c r="AF427" s="1"/>
      <c r="AG427" s="1"/>
      <c r="AH427" s="1"/>
      <c r="AI427" s="1"/>
      <c r="AJ427" s="40"/>
      <c r="AK427" s="44"/>
      <c r="AL427" s="44"/>
      <c r="AM427" s="44"/>
      <c r="AN427" s="44"/>
      <c r="AO427" s="44"/>
      <c r="AP427" s="44"/>
      <c r="AQ427" s="1"/>
      <c r="AR427" s="1"/>
      <c r="AS427" s="1"/>
      <c r="AT427" s="1"/>
      <c r="AU427" s="1"/>
      <c r="AV427" s="1"/>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row>
    <row r="428" spans="25:106" x14ac:dyDescent="0.35">
      <c r="Y428" s="44"/>
      <c r="Z428" s="44"/>
      <c r="AA428" s="2"/>
      <c r="AB428" s="1"/>
      <c r="AC428" s="1"/>
      <c r="AD428" s="1"/>
      <c r="AE428" s="1"/>
      <c r="AF428" s="1"/>
      <c r="AG428" s="1"/>
      <c r="AH428" s="1"/>
      <c r="AI428" s="1"/>
      <c r="AJ428" s="40"/>
      <c r="AK428" s="44"/>
      <c r="AL428" s="44"/>
      <c r="AM428" s="44"/>
      <c r="AN428" s="44"/>
      <c r="AO428" s="44"/>
      <c r="AP428" s="44"/>
      <c r="AQ428" s="1"/>
      <c r="AR428" s="1"/>
      <c r="AS428" s="1"/>
      <c r="AT428" s="1"/>
      <c r="AU428" s="1"/>
      <c r="AV428" s="1"/>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row>
    <row r="429" spans="25:106" x14ac:dyDescent="0.35">
      <c r="Y429" s="44"/>
      <c r="Z429" s="44"/>
      <c r="AA429" s="2"/>
      <c r="AB429" s="1"/>
      <c r="AC429" s="1"/>
      <c r="AD429" s="1"/>
      <c r="AE429" s="1"/>
      <c r="AF429" s="1"/>
      <c r="AG429" s="1"/>
      <c r="AH429" s="1"/>
      <c r="AI429" s="1"/>
      <c r="AJ429" s="40"/>
      <c r="AK429" s="44"/>
      <c r="AL429" s="44"/>
      <c r="AM429" s="44"/>
      <c r="AN429" s="44"/>
      <c r="AO429" s="44"/>
      <c r="AP429" s="44"/>
      <c r="AQ429" s="1"/>
      <c r="AR429" s="1"/>
      <c r="AS429" s="1"/>
      <c r="AT429" s="1"/>
      <c r="AU429" s="1"/>
      <c r="AV429" s="1"/>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row>
    <row r="430" spans="25:106" x14ac:dyDescent="0.35">
      <c r="Y430" s="44"/>
      <c r="Z430" s="44"/>
      <c r="AA430" s="2"/>
      <c r="AB430" s="1"/>
      <c r="AC430" s="1"/>
      <c r="AD430" s="1"/>
      <c r="AE430" s="1"/>
      <c r="AF430" s="1"/>
      <c r="AG430" s="1"/>
      <c r="AH430" s="1"/>
      <c r="AI430" s="1"/>
      <c r="AJ430" s="40"/>
      <c r="AK430" s="44"/>
      <c r="AL430" s="44"/>
      <c r="AM430" s="44"/>
      <c r="AN430" s="44"/>
      <c r="AO430" s="44"/>
      <c r="AP430" s="44"/>
      <c r="AQ430" s="1"/>
      <c r="AR430" s="1"/>
      <c r="AS430" s="1"/>
      <c r="AT430" s="1"/>
      <c r="AU430" s="1"/>
      <c r="AV430" s="1"/>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row>
    <row r="431" spans="25:106" x14ac:dyDescent="0.35">
      <c r="Y431" s="44"/>
      <c r="Z431" s="44"/>
      <c r="AA431" s="2"/>
      <c r="AB431" s="1"/>
      <c r="AC431" s="1"/>
      <c r="AD431" s="1"/>
      <c r="AE431" s="1"/>
      <c r="AF431" s="1"/>
      <c r="AG431" s="1"/>
      <c r="AH431" s="1"/>
      <c r="AI431" s="1"/>
      <c r="AJ431" s="40"/>
      <c r="AK431" s="44"/>
      <c r="AL431" s="44"/>
      <c r="AM431" s="44"/>
      <c r="AN431" s="44"/>
      <c r="AO431" s="44"/>
      <c r="AP431" s="44"/>
      <c r="AQ431" s="1"/>
      <c r="AR431" s="1"/>
      <c r="AS431" s="1"/>
      <c r="AT431" s="1"/>
      <c r="AU431" s="1"/>
      <c r="AV431" s="1"/>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row>
    <row r="432" spans="25:106" x14ac:dyDescent="0.35">
      <c r="Y432" s="44"/>
      <c r="Z432" s="44"/>
      <c r="AA432" s="2"/>
      <c r="AB432" s="1"/>
      <c r="AC432" s="1"/>
      <c r="AD432" s="1"/>
      <c r="AE432" s="1"/>
      <c r="AF432" s="1"/>
      <c r="AG432" s="1"/>
      <c r="AH432" s="1"/>
      <c r="AI432" s="1"/>
      <c r="AJ432" s="40"/>
      <c r="AK432" s="44"/>
      <c r="AL432" s="44"/>
      <c r="AM432" s="44"/>
      <c r="AN432" s="44"/>
      <c r="AO432" s="44"/>
      <c r="AP432" s="44"/>
      <c r="AQ432" s="1"/>
      <c r="AR432" s="1"/>
      <c r="AS432" s="1"/>
      <c r="AT432" s="1"/>
      <c r="AU432" s="1"/>
      <c r="AV432" s="1"/>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row>
    <row r="433" spans="25:106" x14ac:dyDescent="0.35">
      <c r="Y433" s="44"/>
      <c r="Z433" s="44"/>
      <c r="AA433" s="2"/>
      <c r="AB433" s="1"/>
      <c r="AC433" s="1"/>
      <c r="AD433" s="1"/>
      <c r="AE433" s="1"/>
      <c r="AF433" s="1"/>
      <c r="AG433" s="1"/>
      <c r="AH433" s="1"/>
      <c r="AI433" s="1"/>
      <c r="AJ433" s="40"/>
      <c r="AK433" s="44"/>
      <c r="AL433" s="44"/>
      <c r="AM433" s="44"/>
      <c r="AN433" s="44"/>
      <c r="AO433" s="44"/>
      <c r="AP433" s="44"/>
      <c r="AQ433" s="1"/>
      <c r="AR433" s="1"/>
      <c r="AS433" s="1"/>
      <c r="AT433" s="1"/>
      <c r="AU433" s="1"/>
      <c r="AV433" s="1"/>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row>
    <row r="434" spans="25:106" x14ac:dyDescent="0.35">
      <c r="Y434" s="44"/>
      <c r="Z434" s="44"/>
      <c r="AA434" s="2"/>
      <c r="AB434" s="1"/>
      <c r="AC434" s="1"/>
      <c r="AD434" s="1"/>
      <c r="AE434" s="1"/>
      <c r="AF434" s="1"/>
      <c r="AG434" s="1"/>
      <c r="AH434" s="1"/>
      <c r="AI434" s="1"/>
      <c r="AJ434" s="40"/>
      <c r="AK434" s="44"/>
      <c r="AL434" s="44"/>
      <c r="AM434" s="44"/>
      <c r="AN434" s="44"/>
      <c r="AO434" s="44"/>
      <c r="AP434" s="44"/>
      <c r="AQ434" s="1"/>
      <c r="AR434" s="1"/>
      <c r="AS434" s="1"/>
      <c r="AT434" s="1"/>
      <c r="AU434" s="1"/>
      <c r="AV434" s="1"/>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row>
    <row r="435" spans="25:106" x14ac:dyDescent="0.35">
      <c r="Y435" s="44"/>
      <c r="Z435" s="44"/>
      <c r="AA435" s="2"/>
      <c r="AB435" s="1"/>
      <c r="AC435" s="1"/>
      <c r="AD435" s="1"/>
      <c r="AE435" s="1"/>
      <c r="AF435" s="1"/>
      <c r="AG435" s="1"/>
      <c r="AH435" s="1"/>
      <c r="AI435" s="1"/>
      <c r="AJ435" s="40"/>
      <c r="AK435" s="44"/>
      <c r="AL435" s="44"/>
      <c r="AM435" s="44"/>
      <c r="AN435" s="44"/>
      <c r="AO435" s="44"/>
      <c r="AP435" s="44"/>
      <c r="AQ435" s="1"/>
      <c r="AR435" s="1"/>
      <c r="AS435" s="1"/>
      <c r="AT435" s="1"/>
      <c r="AU435" s="1"/>
      <c r="AV435" s="1"/>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row>
    <row r="436" spans="25:106" x14ac:dyDescent="0.35">
      <c r="Y436" s="44"/>
      <c r="Z436" s="44"/>
      <c r="AA436" s="2"/>
      <c r="AB436" s="1"/>
      <c r="AC436" s="1"/>
      <c r="AD436" s="1"/>
      <c r="AE436" s="1"/>
      <c r="AF436" s="1"/>
      <c r="AG436" s="1"/>
      <c r="AH436" s="1"/>
      <c r="AI436" s="1"/>
      <c r="AJ436" s="40"/>
      <c r="AK436" s="44"/>
      <c r="AL436" s="44"/>
      <c r="AM436" s="44"/>
      <c r="AN436" s="44"/>
      <c r="AO436" s="44"/>
      <c r="AP436" s="44"/>
      <c r="AQ436" s="1"/>
      <c r="AR436" s="1"/>
      <c r="AS436" s="1"/>
      <c r="AT436" s="1"/>
      <c r="AU436" s="1"/>
      <c r="AV436" s="1"/>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row>
    <row r="437" spans="25:106" x14ac:dyDescent="0.35">
      <c r="Y437" s="44"/>
      <c r="Z437" s="44"/>
      <c r="AA437" s="2"/>
      <c r="AB437" s="1"/>
      <c r="AC437" s="1"/>
      <c r="AD437" s="1"/>
      <c r="AE437" s="1"/>
      <c r="AF437" s="1"/>
      <c r="AG437" s="1"/>
      <c r="AH437" s="1"/>
      <c r="AI437" s="1"/>
      <c r="AJ437" s="40"/>
      <c r="AK437" s="44"/>
      <c r="AL437" s="44"/>
      <c r="AM437" s="44"/>
      <c r="AN437" s="44"/>
      <c r="AO437" s="44"/>
      <c r="AP437" s="44"/>
      <c r="AQ437" s="1"/>
      <c r="AR437" s="1"/>
      <c r="AS437" s="1"/>
      <c r="AT437" s="1"/>
      <c r="AU437" s="1"/>
      <c r="AV437" s="1"/>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row>
    <row r="438" spans="25:106" x14ac:dyDescent="0.35">
      <c r="Y438" s="44"/>
      <c r="Z438" s="44"/>
      <c r="AA438" s="2"/>
      <c r="AB438" s="1"/>
      <c r="AC438" s="1"/>
      <c r="AD438" s="1"/>
      <c r="AE438" s="1"/>
      <c r="AF438" s="1"/>
      <c r="AG438" s="1"/>
      <c r="AH438" s="1"/>
      <c r="AI438" s="1"/>
      <c r="AJ438" s="40"/>
      <c r="AK438" s="44"/>
      <c r="AL438" s="44"/>
      <c r="AM438" s="44"/>
      <c r="AN438" s="44"/>
      <c r="AO438" s="44"/>
      <c r="AP438" s="44"/>
      <c r="AQ438" s="1"/>
      <c r="AR438" s="1"/>
      <c r="AS438" s="1"/>
      <c r="AT438" s="1"/>
      <c r="AU438" s="1"/>
      <c r="AV438" s="1"/>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row>
    <row r="439" spans="25:106" x14ac:dyDescent="0.35">
      <c r="Y439" s="44"/>
      <c r="Z439" s="44"/>
      <c r="AA439" s="2"/>
      <c r="AB439" s="1"/>
      <c r="AC439" s="1"/>
      <c r="AD439" s="1"/>
      <c r="AE439" s="1"/>
      <c r="AF439" s="1"/>
      <c r="AG439" s="1"/>
      <c r="AH439" s="1"/>
      <c r="AI439" s="1"/>
      <c r="AJ439" s="40"/>
      <c r="AK439" s="44"/>
      <c r="AL439" s="44"/>
      <c r="AM439" s="44"/>
      <c r="AN439" s="44"/>
      <c r="AO439" s="44"/>
      <c r="AP439" s="44"/>
      <c r="AQ439" s="1"/>
      <c r="AR439" s="1"/>
      <c r="AS439" s="1"/>
      <c r="AT439" s="1"/>
      <c r="AU439" s="1"/>
      <c r="AV439" s="1"/>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row>
    <row r="440" spans="25:106" x14ac:dyDescent="0.35">
      <c r="Y440" s="44"/>
      <c r="Z440" s="44"/>
      <c r="AA440" s="2"/>
      <c r="AB440" s="1"/>
      <c r="AC440" s="1"/>
      <c r="AD440" s="1"/>
      <c r="AE440" s="1"/>
      <c r="AF440" s="1"/>
      <c r="AG440" s="1"/>
      <c r="AH440" s="1"/>
      <c r="AI440" s="1"/>
      <c r="AJ440" s="40"/>
      <c r="AK440" s="44"/>
      <c r="AL440" s="44"/>
      <c r="AM440" s="44"/>
      <c r="AN440" s="44"/>
      <c r="AO440" s="44"/>
      <c r="AP440" s="44"/>
      <c r="AQ440" s="1"/>
      <c r="AR440" s="1"/>
      <c r="AS440" s="1"/>
      <c r="AT440" s="1"/>
      <c r="AU440" s="1"/>
      <c r="AV440" s="1"/>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row>
    <row r="441" spans="25:106" x14ac:dyDescent="0.35">
      <c r="Y441" s="44"/>
      <c r="Z441" s="44"/>
      <c r="AA441" s="2"/>
      <c r="AB441" s="1"/>
      <c r="AC441" s="1"/>
      <c r="AD441" s="1"/>
      <c r="AE441" s="1"/>
      <c r="AF441" s="1"/>
      <c r="AG441" s="1"/>
      <c r="AH441" s="1"/>
      <c r="AI441" s="1"/>
      <c r="AJ441" s="40"/>
      <c r="AK441" s="44"/>
      <c r="AL441" s="44"/>
      <c r="AM441" s="44"/>
      <c r="AN441" s="44"/>
      <c r="AO441" s="44"/>
      <c r="AP441" s="44"/>
      <c r="AQ441" s="1"/>
      <c r="AR441" s="1"/>
      <c r="AS441" s="1"/>
      <c r="AT441" s="1"/>
      <c r="AU441" s="1"/>
      <c r="AV441" s="1"/>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row>
    <row r="442" spans="25:106" x14ac:dyDescent="0.35">
      <c r="Y442" s="44"/>
      <c r="Z442" s="44"/>
      <c r="AA442" s="2"/>
      <c r="AB442" s="1"/>
      <c r="AC442" s="1"/>
      <c r="AD442" s="1"/>
      <c r="AE442" s="1"/>
      <c r="AF442" s="1"/>
      <c r="AG442" s="1"/>
      <c r="AH442" s="1"/>
      <c r="AI442" s="1"/>
      <c r="AJ442" s="40"/>
      <c r="AK442" s="44"/>
      <c r="AL442" s="44"/>
      <c r="AM442" s="44"/>
      <c r="AN442" s="44"/>
      <c r="AO442" s="44"/>
      <c r="AP442" s="44"/>
      <c r="AQ442" s="1"/>
      <c r="AR442" s="1"/>
      <c r="AS442" s="1"/>
      <c r="AT442" s="1"/>
      <c r="AU442" s="1"/>
      <c r="AV442" s="1"/>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row>
    <row r="443" spans="25:106" x14ac:dyDescent="0.35">
      <c r="Y443" s="44"/>
      <c r="Z443" s="44"/>
      <c r="AA443" s="2"/>
      <c r="AB443" s="1"/>
      <c r="AC443" s="1"/>
      <c r="AD443" s="1"/>
      <c r="AE443" s="1"/>
      <c r="AF443" s="1"/>
      <c r="AG443" s="1"/>
      <c r="AH443" s="1"/>
      <c r="AI443" s="1"/>
      <c r="AJ443" s="40"/>
      <c r="AK443" s="44"/>
      <c r="AL443" s="44"/>
      <c r="AM443" s="44"/>
      <c r="AN443" s="44"/>
      <c r="AO443" s="44"/>
      <c r="AP443" s="44"/>
      <c r="AQ443" s="1"/>
      <c r="AR443" s="1"/>
      <c r="AS443" s="1"/>
      <c r="AT443" s="1"/>
      <c r="AU443" s="1"/>
      <c r="AV443" s="1"/>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row>
    <row r="444" spans="25:106" x14ac:dyDescent="0.35">
      <c r="Y444" s="44"/>
      <c r="Z444" s="44"/>
      <c r="AA444" s="2"/>
      <c r="AB444" s="1"/>
      <c r="AC444" s="1"/>
      <c r="AD444" s="1"/>
      <c r="AE444" s="1"/>
      <c r="AF444" s="1"/>
      <c r="AG444" s="1"/>
      <c r="AH444" s="1"/>
      <c r="AI444" s="1"/>
      <c r="AJ444" s="40"/>
      <c r="AK444" s="44"/>
      <c r="AL444" s="44"/>
      <c r="AM444" s="44"/>
      <c r="AN444" s="44"/>
      <c r="AO444" s="44"/>
      <c r="AP444" s="44"/>
      <c r="AQ444" s="1"/>
      <c r="AR444" s="1"/>
      <c r="AS444" s="1"/>
      <c r="AT444" s="1"/>
      <c r="AU444" s="1"/>
      <c r="AV444" s="1"/>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row>
    <row r="445" spans="25:106" x14ac:dyDescent="0.35">
      <c r="Y445" s="44"/>
      <c r="Z445" s="44"/>
      <c r="AA445" s="2"/>
      <c r="AB445" s="1"/>
      <c r="AC445" s="1"/>
      <c r="AD445" s="1"/>
      <c r="AE445" s="1"/>
      <c r="AF445" s="1"/>
      <c r="AG445" s="1"/>
      <c r="AH445" s="1"/>
      <c r="AI445" s="1"/>
      <c r="AJ445" s="40"/>
      <c r="AK445" s="44"/>
      <c r="AL445" s="44"/>
      <c r="AM445" s="44"/>
      <c r="AN445" s="44"/>
      <c r="AO445" s="44"/>
      <c r="AP445" s="44"/>
      <c r="AQ445" s="1"/>
      <c r="AR445" s="1"/>
      <c r="AS445" s="1"/>
      <c r="AT445" s="1"/>
      <c r="AU445" s="1"/>
      <c r="AV445" s="1"/>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row>
    <row r="446" spans="25:106" x14ac:dyDescent="0.35">
      <c r="Y446" s="44"/>
      <c r="Z446" s="44"/>
      <c r="AA446" s="2"/>
      <c r="AB446" s="1"/>
      <c r="AC446" s="1"/>
      <c r="AD446" s="1"/>
      <c r="AE446" s="1"/>
      <c r="AF446" s="1"/>
      <c r="AG446" s="1"/>
      <c r="AH446" s="1"/>
      <c r="AI446" s="1"/>
      <c r="AJ446" s="40"/>
      <c r="AK446" s="44"/>
      <c r="AL446" s="44"/>
      <c r="AM446" s="44"/>
      <c r="AN446" s="44"/>
      <c r="AO446" s="44"/>
      <c r="AP446" s="44"/>
      <c r="AQ446" s="1"/>
      <c r="AR446" s="1"/>
      <c r="AS446" s="1"/>
      <c r="AT446" s="1"/>
      <c r="AU446" s="1"/>
      <c r="AV446" s="1"/>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row>
    <row r="447" spans="25:106" x14ac:dyDescent="0.35">
      <c r="Y447" s="44"/>
      <c r="Z447" s="44"/>
      <c r="AA447" s="2"/>
      <c r="AB447" s="1"/>
      <c r="AC447" s="1"/>
      <c r="AD447" s="1"/>
      <c r="AE447" s="1"/>
      <c r="AF447" s="1"/>
      <c r="AG447" s="1"/>
      <c r="AH447" s="1"/>
      <c r="AI447" s="1"/>
      <c r="AJ447" s="40"/>
      <c r="AK447" s="44"/>
      <c r="AL447" s="44"/>
      <c r="AM447" s="44"/>
      <c r="AN447" s="44"/>
      <c r="AO447" s="44"/>
      <c r="AP447" s="44"/>
      <c r="AQ447" s="1"/>
      <c r="AR447" s="1"/>
      <c r="AS447" s="1"/>
      <c r="AT447" s="1"/>
      <c r="AU447" s="1"/>
      <c r="AV447" s="1"/>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row>
    <row r="448" spans="25:106" x14ac:dyDescent="0.35">
      <c r="Y448" s="44"/>
      <c r="Z448" s="44"/>
      <c r="AA448" s="2"/>
      <c r="AB448" s="1"/>
      <c r="AC448" s="1"/>
      <c r="AD448" s="1"/>
      <c r="AE448" s="1"/>
      <c r="AF448" s="1"/>
      <c r="AG448" s="1"/>
      <c r="AH448" s="1"/>
      <c r="AI448" s="1"/>
      <c r="AJ448" s="40"/>
      <c r="AK448" s="44"/>
      <c r="AL448" s="44"/>
      <c r="AM448" s="44"/>
      <c r="AN448" s="44"/>
      <c r="AO448" s="44"/>
      <c r="AP448" s="44"/>
      <c r="AQ448" s="1"/>
      <c r="AR448" s="1"/>
      <c r="AS448" s="1"/>
      <c r="AT448" s="1"/>
      <c r="AU448" s="1"/>
      <c r="AV448" s="1"/>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row>
    <row r="449" spans="25:106" x14ac:dyDescent="0.35">
      <c r="Y449" s="44"/>
      <c r="Z449" s="44"/>
      <c r="AA449" s="2"/>
      <c r="AB449" s="1"/>
      <c r="AC449" s="1"/>
      <c r="AD449" s="1"/>
      <c r="AE449" s="1"/>
      <c r="AF449" s="1"/>
      <c r="AG449" s="1"/>
      <c r="AH449" s="1"/>
      <c r="AI449" s="1"/>
      <c r="AJ449" s="40"/>
      <c r="AK449" s="44"/>
      <c r="AL449" s="44"/>
      <c r="AM449" s="44"/>
      <c r="AN449" s="44"/>
      <c r="AO449" s="44"/>
      <c r="AP449" s="44"/>
      <c r="AQ449" s="1"/>
      <c r="AR449" s="1"/>
      <c r="AS449" s="1"/>
      <c r="AT449" s="1"/>
      <c r="AU449" s="1"/>
      <c r="AV449" s="1"/>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row>
    <row r="450" spans="25:106" x14ac:dyDescent="0.35">
      <c r="Y450" s="44"/>
      <c r="Z450" s="44"/>
      <c r="AA450" s="2"/>
      <c r="AB450" s="1"/>
      <c r="AC450" s="1"/>
      <c r="AD450" s="1"/>
      <c r="AE450" s="1"/>
      <c r="AF450" s="1"/>
      <c r="AG450" s="1"/>
      <c r="AH450" s="1"/>
      <c r="AI450" s="1"/>
      <c r="AJ450" s="40"/>
      <c r="AK450" s="44"/>
      <c r="AL450" s="44"/>
      <c r="AM450" s="44"/>
      <c r="AN450" s="44"/>
      <c r="AO450" s="44"/>
      <c r="AP450" s="44"/>
      <c r="AQ450" s="1"/>
      <c r="AR450" s="1"/>
      <c r="AS450" s="1"/>
      <c r="AT450" s="1"/>
      <c r="AU450" s="1"/>
      <c r="AV450" s="1"/>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row>
    <row r="451" spans="25:106" x14ac:dyDescent="0.35">
      <c r="Y451" s="44"/>
      <c r="Z451" s="44"/>
      <c r="AA451" s="2"/>
      <c r="AB451" s="1"/>
      <c r="AC451" s="1"/>
      <c r="AD451" s="1"/>
      <c r="AE451" s="1"/>
      <c r="AF451" s="1"/>
      <c r="AG451" s="1"/>
      <c r="AH451" s="1"/>
      <c r="AI451" s="1"/>
      <c r="AJ451" s="40"/>
      <c r="AK451" s="44"/>
      <c r="AL451" s="44"/>
      <c r="AM451" s="44"/>
      <c r="AN451" s="44"/>
      <c r="AO451" s="44"/>
      <c r="AP451" s="44"/>
      <c r="AQ451" s="1"/>
      <c r="AR451" s="1"/>
      <c r="AS451" s="1"/>
      <c r="AT451" s="1"/>
      <c r="AU451" s="1"/>
      <c r="AV451" s="1"/>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row>
    <row r="452" spans="25:106" x14ac:dyDescent="0.35">
      <c r="Y452" s="44"/>
      <c r="Z452" s="44"/>
      <c r="AA452" s="2"/>
      <c r="AB452" s="1"/>
      <c r="AC452" s="1"/>
      <c r="AD452" s="1"/>
      <c r="AE452" s="1"/>
      <c r="AF452" s="1"/>
      <c r="AG452" s="1"/>
      <c r="AH452" s="1"/>
      <c r="AI452" s="1"/>
      <c r="AJ452" s="40"/>
      <c r="AK452" s="44"/>
      <c r="AL452" s="44"/>
      <c r="AM452" s="44"/>
      <c r="AN452" s="44"/>
      <c r="AO452" s="44"/>
      <c r="AP452" s="44"/>
      <c r="AQ452" s="1"/>
      <c r="AR452" s="1"/>
      <c r="AS452" s="1"/>
      <c r="AT452" s="1"/>
      <c r="AU452" s="1"/>
      <c r="AV452" s="1"/>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row>
    <row r="453" spans="25:106" x14ac:dyDescent="0.35">
      <c r="Y453" s="44"/>
      <c r="Z453" s="44"/>
      <c r="AA453" s="2"/>
      <c r="AB453" s="1"/>
      <c r="AC453" s="1"/>
      <c r="AD453" s="1"/>
      <c r="AE453" s="1"/>
      <c r="AF453" s="1"/>
      <c r="AG453" s="1"/>
      <c r="AH453" s="1"/>
      <c r="AI453" s="1"/>
      <c r="AJ453" s="40"/>
      <c r="AK453" s="44"/>
      <c r="AL453" s="44"/>
      <c r="AM453" s="44"/>
      <c r="AN453" s="44"/>
      <c r="AO453" s="44"/>
      <c r="AP453" s="44"/>
      <c r="AQ453" s="1"/>
      <c r="AR453" s="1"/>
      <c r="AS453" s="1"/>
      <c r="AT453" s="1"/>
      <c r="AU453" s="1"/>
      <c r="AV453" s="1"/>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row>
    <row r="454" spans="25:106" x14ac:dyDescent="0.35">
      <c r="Y454" s="44"/>
      <c r="Z454" s="44"/>
      <c r="AA454" s="2"/>
      <c r="AB454" s="1"/>
      <c r="AC454" s="1"/>
      <c r="AD454" s="1"/>
      <c r="AE454" s="1"/>
      <c r="AF454" s="1"/>
      <c r="AG454" s="1"/>
      <c r="AH454" s="1"/>
      <c r="AI454" s="1"/>
      <c r="AJ454" s="40"/>
      <c r="AK454" s="44"/>
      <c r="AL454" s="44"/>
      <c r="AM454" s="44"/>
      <c r="AN454" s="44"/>
      <c r="AO454" s="44"/>
      <c r="AP454" s="44"/>
      <c r="AQ454" s="1"/>
      <c r="AR454" s="1"/>
      <c r="AS454" s="1"/>
      <c r="AT454" s="1"/>
      <c r="AU454" s="1"/>
      <c r="AV454" s="1"/>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row>
    <row r="455" spans="25:106" x14ac:dyDescent="0.35">
      <c r="Y455" s="44"/>
      <c r="Z455" s="44"/>
      <c r="AA455" s="2"/>
      <c r="AB455" s="1"/>
      <c r="AC455" s="1"/>
      <c r="AD455" s="1"/>
      <c r="AE455" s="1"/>
      <c r="AF455" s="1"/>
      <c r="AG455" s="1"/>
      <c r="AH455" s="1"/>
      <c r="AI455" s="1"/>
      <c r="AJ455" s="40"/>
      <c r="AK455" s="44"/>
      <c r="AL455" s="44"/>
      <c r="AM455" s="44"/>
      <c r="AN455" s="44"/>
      <c r="AO455" s="44"/>
      <c r="AP455" s="44"/>
      <c r="AQ455" s="1"/>
      <c r="AR455" s="1"/>
      <c r="AS455" s="1"/>
      <c r="AT455" s="1"/>
      <c r="AU455" s="1"/>
      <c r="AV455" s="1"/>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row>
    <row r="456" spans="25:106" x14ac:dyDescent="0.35">
      <c r="Y456" s="44"/>
      <c r="Z456" s="44"/>
      <c r="AA456" s="2"/>
      <c r="AB456" s="1"/>
      <c r="AC456" s="1"/>
      <c r="AD456" s="1"/>
      <c r="AE456" s="1"/>
      <c r="AF456" s="1"/>
      <c r="AG456" s="1"/>
      <c r="AH456" s="1"/>
      <c r="AI456" s="1"/>
      <c r="AJ456" s="40"/>
      <c r="AK456" s="44"/>
      <c r="AL456" s="44"/>
      <c r="AM456" s="44"/>
      <c r="AN456" s="44"/>
      <c r="AO456" s="44"/>
      <c r="AP456" s="44"/>
      <c r="AQ456" s="1"/>
      <c r="AR456" s="1"/>
      <c r="AS456" s="1"/>
      <c r="AT456" s="1"/>
      <c r="AU456" s="1"/>
      <c r="AV456" s="1"/>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row>
    <row r="457" spans="25:106" x14ac:dyDescent="0.35">
      <c r="Y457" s="44"/>
      <c r="Z457" s="44"/>
      <c r="AA457" s="2"/>
      <c r="AB457" s="1"/>
      <c r="AC457" s="1"/>
      <c r="AD457" s="1"/>
      <c r="AE457" s="1"/>
      <c r="AF457" s="1"/>
      <c r="AG457" s="1"/>
      <c r="AH457" s="1"/>
      <c r="AI457" s="1"/>
      <c r="AJ457" s="40"/>
      <c r="AK457" s="44"/>
      <c r="AL457" s="44"/>
      <c r="AM457" s="44"/>
      <c r="AN457" s="44"/>
      <c r="AO457" s="44"/>
      <c r="AP457" s="44"/>
      <c r="AQ457" s="1"/>
      <c r="AR457" s="1"/>
      <c r="AS457" s="1"/>
      <c r="AT457" s="1"/>
      <c r="AU457" s="1"/>
      <c r="AV457" s="1"/>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row>
    <row r="458" spans="25:106" x14ac:dyDescent="0.35">
      <c r="Y458" s="44"/>
      <c r="Z458" s="44"/>
      <c r="AA458" s="2"/>
      <c r="AB458" s="1"/>
      <c r="AC458" s="1"/>
      <c r="AD458" s="1"/>
      <c r="AE458" s="1"/>
      <c r="AF458" s="1"/>
      <c r="AG458" s="1"/>
      <c r="AH458" s="1"/>
      <c r="AI458" s="1"/>
      <c r="AJ458" s="40"/>
      <c r="AK458" s="44"/>
      <c r="AL458" s="44"/>
      <c r="AM458" s="44"/>
      <c r="AN458" s="44"/>
      <c r="AO458" s="44"/>
      <c r="AP458" s="44"/>
      <c r="AQ458" s="1"/>
      <c r="AR458" s="1"/>
      <c r="AS458" s="1"/>
      <c r="AT458" s="1"/>
      <c r="AU458" s="1"/>
      <c r="AV458" s="1"/>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row>
    <row r="459" spans="25:106" x14ac:dyDescent="0.35">
      <c r="Y459" s="44"/>
      <c r="Z459" s="44"/>
      <c r="AA459" s="2"/>
      <c r="AB459" s="1"/>
      <c r="AC459" s="1"/>
      <c r="AD459" s="1"/>
      <c r="AE459" s="1"/>
      <c r="AF459" s="1"/>
      <c r="AG459" s="1"/>
      <c r="AH459" s="1"/>
      <c r="AI459" s="1"/>
      <c r="AJ459" s="40"/>
      <c r="AK459" s="44"/>
      <c r="AL459" s="44"/>
      <c r="AM459" s="44"/>
      <c r="AN459" s="44"/>
      <c r="AO459" s="44"/>
      <c r="AP459" s="44"/>
      <c r="AQ459" s="1"/>
      <c r="AR459" s="1"/>
      <c r="AS459" s="1"/>
      <c r="AT459" s="1"/>
      <c r="AU459" s="1"/>
      <c r="AV459" s="1"/>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row>
    <row r="460" spans="25:106" x14ac:dyDescent="0.35">
      <c r="Y460" s="44"/>
      <c r="Z460" s="44"/>
      <c r="AA460" s="2"/>
      <c r="AB460" s="1"/>
      <c r="AC460" s="1"/>
      <c r="AD460" s="1"/>
      <c r="AE460" s="1"/>
      <c r="AF460" s="1"/>
      <c r="AG460" s="1"/>
      <c r="AH460" s="1"/>
      <c r="AI460" s="1"/>
      <c r="AJ460" s="40"/>
      <c r="AK460" s="44"/>
      <c r="AL460" s="44"/>
      <c r="AM460" s="44"/>
      <c r="AN460" s="44"/>
      <c r="AO460" s="44"/>
      <c r="AP460" s="44"/>
      <c r="AQ460" s="1"/>
      <c r="AR460" s="1"/>
      <c r="AS460" s="1"/>
      <c r="AT460" s="1"/>
      <c r="AU460" s="1"/>
      <c r="AV460" s="1"/>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row>
    <row r="461" spans="25:106" x14ac:dyDescent="0.35">
      <c r="Y461" s="44"/>
      <c r="Z461" s="44"/>
      <c r="AA461" s="2"/>
      <c r="AB461" s="1"/>
      <c r="AC461" s="1"/>
      <c r="AD461" s="1"/>
      <c r="AE461" s="1"/>
      <c r="AF461" s="1"/>
      <c r="AG461" s="1"/>
      <c r="AH461" s="1"/>
      <c r="AI461" s="1"/>
      <c r="AJ461" s="40"/>
      <c r="AK461" s="44"/>
      <c r="AL461" s="44"/>
      <c r="AM461" s="44"/>
      <c r="AN461" s="44"/>
      <c r="AO461" s="44"/>
      <c r="AP461" s="44"/>
      <c r="AQ461" s="1"/>
      <c r="AR461" s="1"/>
      <c r="AS461" s="1"/>
      <c r="AT461" s="1"/>
      <c r="AU461" s="1"/>
      <c r="AV461" s="1"/>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row>
    <row r="462" spans="25:106" x14ac:dyDescent="0.35">
      <c r="Y462" s="44"/>
      <c r="Z462" s="44"/>
      <c r="AA462" s="2"/>
      <c r="AB462" s="1"/>
      <c r="AC462" s="1"/>
      <c r="AD462" s="1"/>
      <c r="AE462" s="1"/>
      <c r="AF462" s="1"/>
      <c r="AG462" s="1"/>
      <c r="AH462" s="1"/>
      <c r="AI462" s="1"/>
      <c r="AJ462" s="40"/>
      <c r="AK462" s="44"/>
      <c r="AL462" s="44"/>
      <c r="AM462" s="44"/>
      <c r="AN462" s="44"/>
      <c r="AO462" s="44"/>
      <c r="AP462" s="44"/>
      <c r="AQ462" s="1"/>
      <c r="AR462" s="1"/>
      <c r="AS462" s="1"/>
      <c r="AT462" s="1"/>
      <c r="AU462" s="1"/>
      <c r="AV462" s="1"/>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row>
    <row r="463" spans="25:106" x14ac:dyDescent="0.35">
      <c r="Y463" s="44"/>
      <c r="Z463" s="44"/>
      <c r="AA463" s="2"/>
      <c r="AB463" s="1"/>
      <c r="AC463" s="1"/>
      <c r="AD463" s="1"/>
      <c r="AE463" s="1"/>
      <c r="AF463" s="1"/>
      <c r="AG463" s="1"/>
      <c r="AH463" s="1"/>
      <c r="AI463" s="1"/>
      <c r="AJ463" s="40"/>
      <c r="AK463" s="44"/>
      <c r="AL463" s="44"/>
      <c r="AM463" s="44"/>
      <c r="AN463" s="44"/>
      <c r="AO463" s="44"/>
      <c r="AP463" s="44"/>
      <c r="AQ463" s="1"/>
      <c r="AR463" s="1"/>
      <c r="AS463" s="1"/>
      <c r="AT463" s="1"/>
      <c r="AU463" s="1"/>
      <c r="AV463" s="1"/>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row>
    <row r="464" spans="25:106" x14ac:dyDescent="0.35">
      <c r="Y464" s="44"/>
      <c r="Z464" s="44"/>
      <c r="AA464" s="2"/>
      <c r="AB464" s="1"/>
      <c r="AC464" s="1"/>
      <c r="AD464" s="1"/>
      <c r="AE464" s="1"/>
      <c r="AF464" s="1"/>
      <c r="AG464" s="1"/>
      <c r="AH464" s="1"/>
      <c r="AI464" s="1"/>
      <c r="AJ464" s="40"/>
      <c r="AK464" s="44"/>
      <c r="AL464" s="44"/>
      <c r="AM464" s="44"/>
      <c r="AN464" s="44"/>
      <c r="AO464" s="44"/>
      <c r="AP464" s="44"/>
      <c r="AQ464" s="1"/>
      <c r="AR464" s="1"/>
      <c r="AS464" s="1"/>
      <c r="AT464" s="1"/>
      <c r="AU464" s="1"/>
      <c r="AV464" s="1"/>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row>
    <row r="465" spans="25:106" x14ac:dyDescent="0.35">
      <c r="Y465" s="44"/>
      <c r="Z465" s="44"/>
      <c r="AA465" s="2"/>
      <c r="AB465" s="1"/>
      <c r="AC465" s="1"/>
      <c r="AD465" s="1"/>
      <c r="AE465" s="1"/>
      <c r="AF465" s="1"/>
      <c r="AG465" s="1"/>
      <c r="AH465" s="1"/>
      <c r="AI465" s="1"/>
      <c r="AJ465" s="40"/>
      <c r="AK465" s="44"/>
      <c r="AL465" s="44"/>
      <c r="AM465" s="44"/>
      <c r="AN465" s="44"/>
      <c r="AO465" s="44"/>
      <c r="AP465" s="44"/>
      <c r="AQ465" s="1"/>
      <c r="AR465" s="1"/>
      <c r="AS465" s="1"/>
      <c r="AT465" s="1"/>
      <c r="AU465" s="1"/>
      <c r="AV465" s="1"/>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row>
    <row r="466" spans="25:106" x14ac:dyDescent="0.35">
      <c r="Y466" s="44"/>
      <c r="Z466" s="44"/>
      <c r="AA466" s="2"/>
      <c r="AB466" s="1"/>
      <c r="AC466" s="1"/>
      <c r="AD466" s="1"/>
      <c r="AE466" s="1"/>
      <c r="AF466" s="1"/>
      <c r="AG466" s="1"/>
      <c r="AH466" s="1"/>
      <c r="AI466" s="1"/>
      <c r="AJ466" s="40"/>
      <c r="AK466" s="44"/>
      <c r="AL466" s="44"/>
      <c r="AM466" s="44"/>
      <c r="AN466" s="44"/>
      <c r="AO466" s="44"/>
      <c r="AP466" s="44"/>
      <c r="AQ466" s="1"/>
      <c r="AR466" s="1"/>
      <c r="AS466" s="1"/>
      <c r="AT466" s="1"/>
      <c r="AU466" s="1"/>
      <c r="AV466" s="1"/>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row>
    <row r="467" spans="25:106" x14ac:dyDescent="0.35">
      <c r="Y467" s="44"/>
      <c r="Z467" s="44"/>
      <c r="AA467" s="2"/>
      <c r="AB467" s="1"/>
      <c r="AC467" s="1"/>
      <c r="AD467" s="1"/>
      <c r="AE467" s="1"/>
      <c r="AF467" s="1"/>
      <c r="AG467" s="1"/>
      <c r="AH467" s="1"/>
      <c r="AI467" s="1"/>
      <c r="AJ467" s="40"/>
      <c r="AK467" s="44"/>
      <c r="AL467" s="44"/>
      <c r="AM467" s="44"/>
      <c r="AN467" s="44"/>
      <c r="AO467" s="44"/>
      <c r="AP467" s="44"/>
      <c r="AQ467" s="1"/>
      <c r="AR467" s="1"/>
      <c r="AS467" s="1"/>
      <c r="AT467" s="1"/>
      <c r="AU467" s="1"/>
      <c r="AV467" s="1"/>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row>
    <row r="468" spans="25:106" x14ac:dyDescent="0.35">
      <c r="Y468" s="44"/>
      <c r="Z468" s="44"/>
      <c r="AA468" s="2"/>
      <c r="AB468" s="1"/>
      <c r="AC468" s="1"/>
      <c r="AD468" s="1"/>
      <c r="AE468" s="1"/>
      <c r="AF468" s="1"/>
      <c r="AG468" s="1"/>
      <c r="AH468" s="1"/>
      <c r="AI468" s="1"/>
      <c r="AJ468" s="40"/>
      <c r="AK468" s="44"/>
      <c r="AL468" s="44"/>
      <c r="AM468" s="44"/>
      <c r="AN468" s="44"/>
      <c r="AO468" s="44"/>
      <c r="AP468" s="44"/>
      <c r="AQ468" s="1"/>
      <c r="AR468" s="1"/>
      <c r="AS468" s="1"/>
      <c r="AT468" s="1"/>
      <c r="AU468" s="1"/>
      <c r="AV468" s="1"/>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row>
    <row r="469" spans="25:106" x14ac:dyDescent="0.35">
      <c r="Y469" s="44"/>
      <c r="Z469" s="44"/>
      <c r="AA469" s="2"/>
      <c r="AB469" s="1"/>
      <c r="AC469" s="1"/>
      <c r="AD469" s="1"/>
      <c r="AE469" s="1"/>
      <c r="AF469" s="1"/>
      <c r="AG469" s="1"/>
      <c r="AH469" s="1"/>
      <c r="AI469" s="1"/>
      <c r="AJ469" s="40"/>
      <c r="AK469" s="44"/>
      <c r="AL469" s="44"/>
      <c r="AM469" s="44"/>
      <c r="AN469" s="44"/>
      <c r="AO469" s="44"/>
      <c r="AP469" s="44"/>
      <c r="AQ469" s="1"/>
      <c r="AR469" s="1"/>
      <c r="AS469" s="1"/>
      <c r="AT469" s="1"/>
      <c r="AU469" s="1"/>
      <c r="AV469" s="1"/>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row>
    <row r="470" spans="25:106" x14ac:dyDescent="0.35">
      <c r="Y470" s="44"/>
      <c r="Z470" s="44"/>
      <c r="AA470" s="2"/>
      <c r="AB470" s="1"/>
      <c r="AC470" s="1"/>
      <c r="AD470" s="1"/>
      <c r="AE470" s="1"/>
      <c r="AF470" s="1"/>
      <c r="AG470" s="1"/>
      <c r="AH470" s="1"/>
      <c r="AI470" s="1"/>
      <c r="AJ470" s="40"/>
      <c r="AK470" s="44"/>
      <c r="AL470" s="44"/>
      <c r="AM470" s="44"/>
      <c r="AN470" s="44"/>
      <c r="AO470" s="44"/>
      <c r="AP470" s="44"/>
      <c r="AQ470" s="1"/>
      <c r="AR470" s="1"/>
      <c r="AS470" s="1"/>
      <c r="AT470" s="1"/>
      <c r="AU470" s="1"/>
      <c r="AV470" s="1"/>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row>
    <row r="471" spans="25:106" x14ac:dyDescent="0.35">
      <c r="Y471" s="44"/>
      <c r="Z471" s="44"/>
      <c r="AA471" s="2"/>
      <c r="AB471" s="1"/>
      <c r="AC471" s="1"/>
      <c r="AD471" s="1"/>
      <c r="AE471" s="1"/>
      <c r="AF471" s="1"/>
      <c r="AG471" s="1"/>
      <c r="AH471" s="1"/>
      <c r="AI471" s="1"/>
      <c r="AJ471" s="40"/>
      <c r="AK471" s="44"/>
      <c r="AL471" s="44"/>
      <c r="AM471" s="44"/>
      <c r="AN471" s="44"/>
      <c r="AO471" s="44"/>
      <c r="AP471" s="44"/>
      <c r="AQ471" s="1"/>
      <c r="AR471" s="1"/>
      <c r="AS471" s="1"/>
      <c r="AT471" s="1"/>
      <c r="AU471" s="1"/>
      <c r="AV471" s="1"/>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row>
    <row r="472" spans="25:106" x14ac:dyDescent="0.35">
      <c r="Y472" s="44"/>
      <c r="Z472" s="44"/>
      <c r="AA472" s="2"/>
      <c r="AB472" s="1"/>
      <c r="AC472" s="1"/>
      <c r="AD472" s="1"/>
      <c r="AE472" s="1"/>
      <c r="AF472" s="1"/>
      <c r="AG472" s="1"/>
      <c r="AH472" s="1"/>
      <c r="AI472" s="1"/>
      <c r="AJ472" s="40"/>
      <c r="AK472" s="44"/>
      <c r="AL472" s="44"/>
      <c r="AM472" s="44"/>
      <c r="AN472" s="44"/>
      <c r="AO472" s="44"/>
      <c r="AP472" s="44"/>
      <c r="AQ472" s="1"/>
      <c r="AR472" s="1"/>
      <c r="AS472" s="1"/>
      <c r="AT472" s="1"/>
      <c r="AU472" s="1"/>
      <c r="AV472" s="1"/>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row>
    <row r="473" spans="25:106" x14ac:dyDescent="0.35">
      <c r="Y473" s="44"/>
      <c r="Z473" s="44"/>
      <c r="AA473" s="2"/>
      <c r="AB473" s="1"/>
      <c r="AC473" s="1"/>
      <c r="AD473" s="1"/>
      <c r="AE473" s="1"/>
      <c r="AF473" s="1"/>
      <c r="AG473" s="1"/>
      <c r="AH473" s="1"/>
      <c r="AI473" s="1"/>
      <c r="AJ473" s="40"/>
      <c r="AK473" s="44"/>
      <c r="AL473" s="44"/>
      <c r="AM473" s="44"/>
      <c r="AN473" s="44"/>
      <c r="AO473" s="44"/>
      <c r="AP473" s="44"/>
      <c r="AQ473" s="1"/>
      <c r="AR473" s="1"/>
      <c r="AS473" s="1"/>
      <c r="AT473" s="1"/>
      <c r="AU473" s="1"/>
      <c r="AV473" s="1"/>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row>
    <row r="474" spans="25:106" x14ac:dyDescent="0.35">
      <c r="Y474" s="44"/>
      <c r="Z474" s="44"/>
      <c r="AA474" s="2"/>
      <c r="AB474" s="1"/>
      <c r="AC474" s="1"/>
      <c r="AD474" s="1"/>
      <c r="AE474" s="1"/>
      <c r="AF474" s="1"/>
      <c r="AG474" s="1"/>
      <c r="AH474" s="1"/>
      <c r="AI474" s="1"/>
      <c r="AJ474" s="40"/>
      <c r="AK474" s="44"/>
      <c r="AL474" s="44"/>
      <c r="AM474" s="44"/>
      <c r="AN474" s="44"/>
      <c r="AO474" s="44"/>
      <c r="AP474" s="44"/>
      <c r="AQ474" s="1"/>
      <c r="AR474" s="1"/>
      <c r="AS474" s="1"/>
      <c r="AT474" s="1"/>
      <c r="AU474" s="1"/>
      <c r="AV474" s="1"/>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row>
    <row r="475" spans="25:106" x14ac:dyDescent="0.35">
      <c r="Y475" s="44"/>
      <c r="Z475" s="44"/>
      <c r="AA475" s="2"/>
      <c r="AB475" s="1"/>
      <c r="AC475" s="1"/>
      <c r="AD475" s="1"/>
      <c r="AE475" s="1"/>
      <c r="AF475" s="1"/>
      <c r="AG475" s="1"/>
      <c r="AH475" s="1"/>
      <c r="AI475" s="1"/>
      <c r="AJ475" s="40"/>
      <c r="AK475" s="44"/>
      <c r="AL475" s="44"/>
      <c r="AM475" s="44"/>
      <c r="AN475" s="44"/>
      <c r="AO475" s="44"/>
      <c r="AP475" s="44"/>
      <c r="AQ475" s="1"/>
      <c r="AR475" s="1"/>
      <c r="AS475" s="1"/>
      <c r="AT475" s="1"/>
      <c r="AU475" s="1"/>
      <c r="AV475" s="1"/>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row>
    <row r="476" spans="25:106" x14ac:dyDescent="0.35">
      <c r="AA476" s="255"/>
    </row>
    <row r="477" spans="25:106" x14ac:dyDescent="0.35">
      <c r="AA477" s="255"/>
    </row>
    <row r="478" spans="25:106" x14ac:dyDescent="0.35">
      <c r="AA478" s="255"/>
    </row>
    <row r="479" spans="25:106" x14ac:dyDescent="0.35">
      <c r="AA479" s="255"/>
    </row>
    <row r="480" spans="25:106" x14ac:dyDescent="0.35">
      <c r="AA480" s="255"/>
    </row>
    <row r="481" spans="27:27" x14ac:dyDescent="0.35">
      <c r="AA481" s="255"/>
    </row>
    <row r="482" spans="27:27" x14ac:dyDescent="0.35">
      <c r="AA482" s="255"/>
    </row>
    <row r="483" spans="27:27" x14ac:dyDescent="0.35">
      <c r="AA483" s="255"/>
    </row>
    <row r="484" spans="27:27" x14ac:dyDescent="0.35">
      <c r="AA484" s="255"/>
    </row>
    <row r="485" spans="27:27" x14ac:dyDescent="0.35">
      <c r="AA485" s="255"/>
    </row>
    <row r="486" spans="27:27" x14ac:dyDescent="0.35">
      <c r="AA486" s="255"/>
    </row>
    <row r="487" spans="27:27" x14ac:dyDescent="0.35">
      <c r="AA487" s="255"/>
    </row>
    <row r="488" spans="27:27" x14ac:dyDescent="0.35">
      <c r="AA488" s="255"/>
    </row>
    <row r="489" spans="27:27" x14ac:dyDescent="0.35">
      <c r="AA489" s="255"/>
    </row>
    <row r="490" spans="27:27" x14ac:dyDescent="0.35">
      <c r="AA490" s="255"/>
    </row>
    <row r="491" spans="27:27" x14ac:dyDescent="0.35">
      <c r="AA491" s="255"/>
    </row>
    <row r="492" spans="27:27" x14ac:dyDescent="0.35">
      <c r="AA492" s="255"/>
    </row>
    <row r="493" spans="27:27" x14ac:dyDescent="0.35">
      <c r="AA493" s="255"/>
    </row>
    <row r="494" spans="27:27" x14ac:dyDescent="0.35">
      <c r="AA494" s="255"/>
    </row>
    <row r="495" spans="27:27" x14ac:dyDescent="0.35">
      <c r="AA495" s="255"/>
    </row>
    <row r="496" spans="27:27" x14ac:dyDescent="0.35">
      <c r="AA496" s="255"/>
    </row>
    <row r="497" spans="27:27" x14ac:dyDescent="0.35">
      <c r="AA497" s="255"/>
    </row>
    <row r="498" spans="27:27" x14ac:dyDescent="0.35">
      <c r="AA498" s="255"/>
    </row>
    <row r="499" spans="27:27" x14ac:dyDescent="0.35">
      <c r="AA499" s="255"/>
    </row>
    <row r="500" spans="27:27" x14ac:dyDescent="0.35">
      <c r="AA500" s="255"/>
    </row>
    <row r="501" spans="27:27" x14ac:dyDescent="0.35">
      <c r="AA501" s="255"/>
    </row>
    <row r="502" spans="27:27" x14ac:dyDescent="0.35">
      <c r="AA502" s="255"/>
    </row>
    <row r="503" spans="27:27" x14ac:dyDescent="0.35">
      <c r="AA503" s="255"/>
    </row>
    <row r="504" spans="27:27" x14ac:dyDescent="0.35">
      <c r="AA504" s="255"/>
    </row>
    <row r="505" spans="27:27" x14ac:dyDescent="0.35">
      <c r="AA505" s="255"/>
    </row>
    <row r="506" spans="27:27" x14ac:dyDescent="0.35">
      <c r="AA506" s="255"/>
    </row>
    <row r="507" spans="27:27" x14ac:dyDescent="0.35">
      <c r="AA507" s="255"/>
    </row>
    <row r="508" spans="27:27" x14ac:dyDescent="0.35">
      <c r="AA508" s="255"/>
    </row>
    <row r="509" spans="27:27" x14ac:dyDescent="0.35">
      <c r="AA509" s="255"/>
    </row>
    <row r="510" spans="27:27" x14ac:dyDescent="0.35">
      <c r="AA510" s="255"/>
    </row>
    <row r="511" spans="27:27" x14ac:dyDescent="0.35">
      <c r="AA511" s="255"/>
    </row>
    <row r="512" spans="27:27" x14ac:dyDescent="0.35">
      <c r="AA512" s="255"/>
    </row>
    <row r="513" spans="27:27" x14ac:dyDescent="0.35">
      <c r="AA513" s="255"/>
    </row>
    <row r="514" spans="27:27" x14ac:dyDescent="0.35">
      <c r="AA514" s="255"/>
    </row>
    <row r="515" spans="27:27" x14ac:dyDescent="0.35">
      <c r="AA515" s="255"/>
    </row>
    <row r="516" spans="27:27" x14ac:dyDescent="0.35">
      <c r="AA516" s="255"/>
    </row>
    <row r="517" spans="27:27" x14ac:dyDescent="0.35">
      <c r="AA517" s="255"/>
    </row>
    <row r="518" spans="27:27" x14ac:dyDescent="0.35">
      <c r="AA518" s="255"/>
    </row>
    <row r="519" spans="27:27" x14ac:dyDescent="0.35">
      <c r="AA519" s="255"/>
    </row>
    <row r="520" spans="27:27" x14ac:dyDescent="0.35">
      <c r="AA520" s="255"/>
    </row>
    <row r="521" spans="27:27" x14ac:dyDescent="0.35">
      <c r="AA521" s="255"/>
    </row>
    <row r="522" spans="27:27" x14ac:dyDescent="0.35">
      <c r="AA522" s="255"/>
    </row>
    <row r="523" spans="27:27" x14ac:dyDescent="0.35">
      <c r="AA523" s="255"/>
    </row>
    <row r="524" spans="27:27" x14ac:dyDescent="0.35">
      <c r="AA524" s="255"/>
    </row>
    <row r="525" spans="27:27" x14ac:dyDescent="0.35">
      <c r="AA525" s="255"/>
    </row>
    <row r="526" spans="27:27" x14ac:dyDescent="0.35">
      <c r="AA526" s="255"/>
    </row>
    <row r="527" spans="27:27" x14ac:dyDescent="0.35">
      <c r="AA527" s="255"/>
    </row>
    <row r="528" spans="27:27" x14ac:dyDescent="0.35">
      <c r="AA528" s="255"/>
    </row>
    <row r="529" spans="27:27" x14ac:dyDescent="0.35">
      <c r="AA529" s="255"/>
    </row>
    <row r="530" spans="27:27" x14ac:dyDescent="0.35">
      <c r="AA530" s="255"/>
    </row>
    <row r="531" spans="27:27" x14ac:dyDescent="0.35">
      <c r="AA531" s="255"/>
    </row>
    <row r="532" spans="27:27" x14ac:dyDescent="0.35">
      <c r="AA532" s="255"/>
    </row>
    <row r="533" spans="27:27" x14ac:dyDescent="0.35">
      <c r="AA533" s="255"/>
    </row>
    <row r="534" spans="27:27" x14ac:dyDescent="0.35">
      <c r="AA534" s="255"/>
    </row>
    <row r="535" spans="27:27" x14ac:dyDescent="0.35">
      <c r="AA535" s="255"/>
    </row>
    <row r="536" spans="27:27" x14ac:dyDescent="0.35">
      <c r="AA536" s="255"/>
    </row>
    <row r="537" spans="27:27" x14ac:dyDescent="0.35">
      <c r="AA537" s="255"/>
    </row>
    <row r="538" spans="27:27" x14ac:dyDescent="0.35">
      <c r="AA538" s="255"/>
    </row>
    <row r="539" spans="27:27" x14ac:dyDescent="0.35">
      <c r="AA539" s="255"/>
    </row>
    <row r="540" spans="27:27" x14ac:dyDescent="0.35">
      <c r="AA540" s="255"/>
    </row>
    <row r="541" spans="27:27" x14ac:dyDescent="0.35">
      <c r="AA541" s="255"/>
    </row>
    <row r="542" spans="27:27" x14ac:dyDescent="0.35">
      <c r="AA542" s="255"/>
    </row>
    <row r="543" spans="27:27" x14ac:dyDescent="0.35">
      <c r="AA543" s="255"/>
    </row>
    <row r="544" spans="27:27" x14ac:dyDescent="0.35">
      <c r="AA544" s="255"/>
    </row>
    <row r="545" spans="27:27" x14ac:dyDescent="0.35">
      <c r="AA545" s="255"/>
    </row>
    <row r="546" spans="27:27" x14ac:dyDescent="0.35">
      <c r="AA546" s="255"/>
    </row>
    <row r="547" spans="27:27" x14ac:dyDescent="0.35">
      <c r="AA547" s="255"/>
    </row>
    <row r="548" spans="27:27" x14ac:dyDescent="0.35">
      <c r="AA548" s="255"/>
    </row>
    <row r="549" spans="27:27" x14ac:dyDescent="0.35">
      <c r="AA549" s="255"/>
    </row>
    <row r="550" spans="27:27" x14ac:dyDescent="0.35">
      <c r="AA550" s="255"/>
    </row>
    <row r="551" spans="27:27" x14ac:dyDescent="0.35">
      <c r="AA551" s="255"/>
    </row>
    <row r="552" spans="27:27" x14ac:dyDescent="0.35">
      <c r="AA552" s="255"/>
    </row>
    <row r="553" spans="27:27" x14ac:dyDescent="0.35">
      <c r="AA553" s="255"/>
    </row>
    <row r="554" spans="27:27" x14ac:dyDescent="0.35">
      <c r="AA554" s="255"/>
    </row>
    <row r="555" spans="27:27" x14ac:dyDescent="0.35">
      <c r="AA555" s="255"/>
    </row>
    <row r="556" spans="27:27" x14ac:dyDescent="0.35">
      <c r="AA556" s="255"/>
    </row>
    <row r="557" spans="27:27" x14ac:dyDescent="0.35">
      <c r="AA557" s="255"/>
    </row>
    <row r="558" spans="27:27" x14ac:dyDescent="0.35">
      <c r="AA558" s="255"/>
    </row>
    <row r="559" spans="27:27" x14ac:dyDescent="0.35">
      <c r="AA559" s="255"/>
    </row>
    <row r="560" spans="27:27" x14ac:dyDescent="0.35">
      <c r="AA560" s="255"/>
    </row>
    <row r="561" spans="27:27" x14ac:dyDescent="0.35">
      <c r="AA561" s="255"/>
    </row>
    <row r="562" spans="27:27" x14ac:dyDescent="0.35">
      <c r="AA562" s="255"/>
    </row>
    <row r="563" spans="27:27" x14ac:dyDescent="0.35">
      <c r="AA563" s="255"/>
    </row>
    <row r="564" spans="27:27" x14ac:dyDescent="0.35">
      <c r="AA564" s="255"/>
    </row>
    <row r="565" spans="27:27" x14ac:dyDescent="0.35">
      <c r="AA565" s="255"/>
    </row>
    <row r="566" spans="27:27" x14ac:dyDescent="0.35">
      <c r="AA566" s="255"/>
    </row>
    <row r="567" spans="27:27" x14ac:dyDescent="0.35">
      <c r="AA567" s="255"/>
    </row>
    <row r="568" spans="27:27" x14ac:dyDescent="0.35">
      <c r="AA568" s="255"/>
    </row>
    <row r="569" spans="27:27" x14ac:dyDescent="0.35">
      <c r="AA569" s="255"/>
    </row>
    <row r="570" spans="27:27" x14ac:dyDescent="0.35">
      <c r="AA570" s="255"/>
    </row>
    <row r="571" spans="27:27" x14ac:dyDescent="0.35">
      <c r="AA571" s="255"/>
    </row>
    <row r="572" spans="27:27" x14ac:dyDescent="0.35">
      <c r="AA572" s="255"/>
    </row>
    <row r="573" spans="27:27" x14ac:dyDescent="0.35">
      <c r="AA573" s="255"/>
    </row>
    <row r="574" spans="27:27" x14ac:dyDescent="0.35">
      <c r="AA574" s="255"/>
    </row>
    <row r="575" spans="27:27" x14ac:dyDescent="0.35">
      <c r="AA575" s="255"/>
    </row>
    <row r="576" spans="27:27" x14ac:dyDescent="0.35">
      <c r="AA576" s="255"/>
    </row>
    <row r="577" spans="27:27" x14ac:dyDescent="0.35">
      <c r="AA577" s="255"/>
    </row>
    <row r="578" spans="27:27" x14ac:dyDescent="0.35">
      <c r="AA578" s="255"/>
    </row>
    <row r="579" spans="27:27" x14ac:dyDescent="0.35">
      <c r="AA579" s="255"/>
    </row>
    <row r="580" spans="27:27" x14ac:dyDescent="0.35">
      <c r="AA580" s="255"/>
    </row>
    <row r="581" spans="27:27" x14ac:dyDescent="0.35">
      <c r="AA581" s="255"/>
    </row>
    <row r="582" spans="27:27" x14ac:dyDescent="0.35">
      <c r="AA582" s="255"/>
    </row>
    <row r="583" spans="27:27" x14ac:dyDescent="0.35">
      <c r="AA583" s="255"/>
    </row>
    <row r="584" spans="27:27" x14ac:dyDescent="0.35">
      <c r="AA584" s="255"/>
    </row>
    <row r="585" spans="27:27" x14ac:dyDescent="0.35">
      <c r="AA585" s="255"/>
    </row>
    <row r="586" spans="27:27" x14ac:dyDescent="0.35">
      <c r="AA586" s="255"/>
    </row>
    <row r="587" spans="27:27" x14ac:dyDescent="0.35">
      <c r="AA587" s="255"/>
    </row>
    <row r="588" spans="27:27" x14ac:dyDescent="0.35">
      <c r="AA588" s="255"/>
    </row>
    <row r="589" spans="27:27" x14ac:dyDescent="0.35">
      <c r="AA589" s="255"/>
    </row>
    <row r="590" spans="27:27" x14ac:dyDescent="0.35">
      <c r="AA590" s="255"/>
    </row>
    <row r="591" spans="27:27" x14ac:dyDescent="0.35">
      <c r="AA591" s="255"/>
    </row>
    <row r="592" spans="27:27" x14ac:dyDescent="0.35">
      <c r="AA592" s="255"/>
    </row>
    <row r="593" spans="27:27" x14ac:dyDescent="0.35">
      <c r="AA593" s="255"/>
    </row>
    <row r="594" spans="27:27" x14ac:dyDescent="0.35">
      <c r="AA594" s="255"/>
    </row>
    <row r="595" spans="27:27" x14ac:dyDescent="0.35">
      <c r="AA595" s="255"/>
    </row>
    <row r="596" spans="27:27" x14ac:dyDescent="0.35">
      <c r="AA596" s="255"/>
    </row>
    <row r="597" spans="27:27" x14ac:dyDescent="0.35">
      <c r="AA597" s="255"/>
    </row>
    <row r="598" spans="27:27" x14ac:dyDescent="0.35">
      <c r="AA598" s="255"/>
    </row>
    <row r="599" spans="27:27" x14ac:dyDescent="0.35">
      <c r="AA599" s="255"/>
    </row>
    <row r="600" spans="27:27" x14ac:dyDescent="0.35">
      <c r="AA600" s="255"/>
    </row>
    <row r="601" spans="27:27" x14ac:dyDescent="0.35">
      <c r="AA601" s="255"/>
    </row>
    <row r="602" spans="27:27" x14ac:dyDescent="0.35">
      <c r="AA602" s="255"/>
    </row>
    <row r="603" spans="27:27" x14ac:dyDescent="0.35">
      <c r="AA603" s="255"/>
    </row>
    <row r="604" spans="27:27" x14ac:dyDescent="0.35">
      <c r="AA604" s="255"/>
    </row>
    <row r="605" spans="27:27" x14ac:dyDescent="0.35">
      <c r="AA605" s="255"/>
    </row>
    <row r="606" spans="27:27" x14ac:dyDescent="0.35">
      <c r="AA606" s="255"/>
    </row>
    <row r="607" spans="27:27" x14ac:dyDescent="0.35">
      <c r="AA607" s="255"/>
    </row>
    <row r="608" spans="27:27" x14ac:dyDescent="0.35">
      <c r="AA608" s="255"/>
    </row>
    <row r="609" spans="27:27" x14ac:dyDescent="0.35">
      <c r="AA609" s="255"/>
    </row>
    <row r="610" spans="27:27" x14ac:dyDescent="0.35">
      <c r="AA610" s="255"/>
    </row>
    <row r="611" spans="27:27" x14ac:dyDescent="0.35">
      <c r="AA611" s="255"/>
    </row>
    <row r="612" spans="27:27" x14ac:dyDescent="0.35">
      <c r="AA612" s="255"/>
    </row>
    <row r="613" spans="27:27" x14ac:dyDescent="0.35">
      <c r="AA613" s="255"/>
    </row>
    <row r="614" spans="27:27" x14ac:dyDescent="0.35">
      <c r="AA614" s="255"/>
    </row>
    <row r="615" spans="27:27" x14ac:dyDescent="0.35">
      <c r="AA615" s="255"/>
    </row>
    <row r="616" spans="27:27" x14ac:dyDescent="0.35">
      <c r="AA616" s="255"/>
    </row>
    <row r="617" spans="27:27" x14ac:dyDescent="0.35">
      <c r="AA617" s="255"/>
    </row>
    <row r="618" spans="27:27" x14ac:dyDescent="0.35">
      <c r="AA618" s="255"/>
    </row>
    <row r="619" spans="27:27" x14ac:dyDescent="0.35">
      <c r="AA619" s="255"/>
    </row>
    <row r="620" spans="27:27" x14ac:dyDescent="0.35">
      <c r="AA620" s="255"/>
    </row>
    <row r="621" spans="27:27" x14ac:dyDescent="0.35">
      <c r="AA621" s="255"/>
    </row>
    <row r="622" spans="27:27" x14ac:dyDescent="0.35">
      <c r="AA622" s="255"/>
    </row>
    <row r="623" spans="27:27" x14ac:dyDescent="0.35">
      <c r="AA623" s="255"/>
    </row>
    <row r="624" spans="27:27" x14ac:dyDescent="0.35">
      <c r="AA624" s="255"/>
    </row>
    <row r="625" spans="27:27" x14ac:dyDescent="0.35">
      <c r="AA625" s="255"/>
    </row>
    <row r="626" spans="27:27" x14ac:dyDescent="0.35">
      <c r="AA626" s="255"/>
    </row>
    <row r="627" spans="27:27" x14ac:dyDescent="0.35">
      <c r="AA627" s="255"/>
    </row>
    <row r="628" spans="27:27" x14ac:dyDescent="0.35">
      <c r="AA628" s="255"/>
    </row>
    <row r="629" spans="27:27" x14ac:dyDescent="0.35">
      <c r="AA629" s="255"/>
    </row>
    <row r="630" spans="27:27" x14ac:dyDescent="0.35">
      <c r="AA630" s="255"/>
    </row>
    <row r="631" spans="27:27" x14ac:dyDescent="0.35">
      <c r="AA631" s="255"/>
    </row>
    <row r="632" spans="27:27" x14ac:dyDescent="0.35">
      <c r="AA632" s="255"/>
    </row>
    <row r="633" spans="27:27" x14ac:dyDescent="0.35">
      <c r="AA633" s="255"/>
    </row>
    <row r="634" spans="27:27" x14ac:dyDescent="0.35">
      <c r="AA634" s="255"/>
    </row>
    <row r="635" spans="27:27" x14ac:dyDescent="0.35">
      <c r="AA635" s="255"/>
    </row>
    <row r="636" spans="27:27" x14ac:dyDescent="0.35">
      <c r="AA636" s="255"/>
    </row>
    <row r="637" spans="27:27" x14ac:dyDescent="0.35">
      <c r="AA637" s="255"/>
    </row>
    <row r="638" spans="27:27" x14ac:dyDescent="0.35">
      <c r="AA638" s="255"/>
    </row>
    <row r="639" spans="27:27" x14ac:dyDescent="0.35">
      <c r="AA639" s="255"/>
    </row>
    <row r="640" spans="27:27" x14ac:dyDescent="0.35">
      <c r="AA640" s="255"/>
    </row>
    <row r="641" spans="27:27" x14ac:dyDescent="0.35">
      <c r="AA641" s="255"/>
    </row>
    <row r="642" spans="27:27" x14ac:dyDescent="0.35">
      <c r="AA642" s="255"/>
    </row>
    <row r="643" spans="27:27" x14ac:dyDescent="0.35">
      <c r="AA643" s="255"/>
    </row>
    <row r="644" spans="27:27" x14ac:dyDescent="0.35">
      <c r="AA644" s="255"/>
    </row>
    <row r="645" spans="27:27" x14ac:dyDescent="0.35">
      <c r="AA645" s="255"/>
    </row>
    <row r="646" spans="27:27" x14ac:dyDescent="0.35">
      <c r="AA646" s="255"/>
    </row>
    <row r="647" spans="27:27" x14ac:dyDescent="0.35">
      <c r="AA647" s="255"/>
    </row>
    <row r="648" spans="27:27" x14ac:dyDescent="0.35">
      <c r="AA648" s="255"/>
    </row>
    <row r="649" spans="27:27" x14ac:dyDescent="0.35">
      <c r="AA649" s="255"/>
    </row>
    <row r="650" spans="27:27" x14ac:dyDescent="0.35">
      <c r="AA650" s="255"/>
    </row>
    <row r="651" spans="27:27" x14ac:dyDescent="0.35">
      <c r="AA651" s="255"/>
    </row>
    <row r="652" spans="27:27" x14ac:dyDescent="0.35">
      <c r="AA652" s="255"/>
    </row>
    <row r="653" spans="27:27" x14ac:dyDescent="0.35">
      <c r="AA653" s="255"/>
    </row>
    <row r="654" spans="27:27" x14ac:dyDescent="0.35">
      <c r="AA654" s="255"/>
    </row>
    <row r="655" spans="27:27" x14ac:dyDescent="0.35">
      <c r="AA655" s="255"/>
    </row>
    <row r="656" spans="27:27" x14ac:dyDescent="0.35">
      <c r="AA656" s="255"/>
    </row>
    <row r="657" spans="27:27" x14ac:dyDescent="0.35">
      <c r="AA657" s="255"/>
    </row>
    <row r="658" spans="27:27" x14ac:dyDescent="0.35">
      <c r="AA658" s="255"/>
    </row>
    <row r="659" spans="27:27" x14ac:dyDescent="0.35">
      <c r="AA659" s="255"/>
    </row>
    <row r="660" spans="27:27" x14ac:dyDescent="0.35">
      <c r="AA660" s="255"/>
    </row>
    <row r="661" spans="27:27" x14ac:dyDescent="0.35">
      <c r="AA661" s="255"/>
    </row>
    <row r="662" spans="27:27" x14ac:dyDescent="0.35">
      <c r="AA662" s="255"/>
    </row>
    <row r="663" spans="27:27" x14ac:dyDescent="0.35">
      <c r="AA663" s="255"/>
    </row>
    <row r="664" spans="27:27" x14ac:dyDescent="0.35">
      <c r="AA664" s="255"/>
    </row>
    <row r="665" spans="27:27" x14ac:dyDescent="0.35">
      <c r="AA665" s="255"/>
    </row>
    <row r="666" spans="27:27" x14ac:dyDescent="0.35">
      <c r="AA666" s="255"/>
    </row>
    <row r="667" spans="27:27" x14ac:dyDescent="0.35">
      <c r="AA667" s="255"/>
    </row>
    <row r="668" spans="27:27" x14ac:dyDescent="0.35">
      <c r="AA668" s="255"/>
    </row>
    <row r="669" spans="27:27" x14ac:dyDescent="0.35">
      <c r="AA669" s="255"/>
    </row>
    <row r="670" spans="27:27" x14ac:dyDescent="0.35">
      <c r="AA670" s="255"/>
    </row>
    <row r="671" spans="27:27" x14ac:dyDescent="0.35">
      <c r="AA671" s="255"/>
    </row>
    <row r="672" spans="27:27" x14ac:dyDescent="0.35">
      <c r="AA672" s="255"/>
    </row>
    <row r="673" spans="27:27" x14ac:dyDescent="0.35">
      <c r="AA673" s="255"/>
    </row>
    <row r="674" spans="27:27" x14ac:dyDescent="0.35">
      <c r="AA674" s="255"/>
    </row>
    <row r="675" spans="27:27" x14ac:dyDescent="0.35">
      <c r="AA675" s="255"/>
    </row>
    <row r="676" spans="27:27" x14ac:dyDescent="0.35">
      <c r="AA676" s="255"/>
    </row>
    <row r="677" spans="27:27" x14ac:dyDescent="0.35">
      <c r="AA677" s="255"/>
    </row>
    <row r="678" spans="27:27" x14ac:dyDescent="0.35">
      <c r="AA678" s="255"/>
    </row>
    <row r="679" spans="27:27" x14ac:dyDescent="0.35">
      <c r="AA679" s="255"/>
    </row>
    <row r="680" spans="27:27" x14ac:dyDescent="0.35">
      <c r="AA680" s="255"/>
    </row>
    <row r="681" spans="27:27" x14ac:dyDescent="0.35">
      <c r="AA681" s="255"/>
    </row>
    <row r="682" spans="27:27" x14ac:dyDescent="0.35">
      <c r="AA682" s="255"/>
    </row>
    <row r="683" spans="27:27" x14ac:dyDescent="0.35">
      <c r="AA683" s="255"/>
    </row>
    <row r="684" spans="27:27" x14ac:dyDescent="0.35">
      <c r="AA684" s="255"/>
    </row>
    <row r="685" spans="27:27" x14ac:dyDescent="0.35">
      <c r="AA685" s="255"/>
    </row>
    <row r="686" spans="27:27" x14ac:dyDescent="0.35">
      <c r="AA686" s="255"/>
    </row>
    <row r="687" spans="27:27" x14ac:dyDescent="0.35">
      <c r="AA687" s="255"/>
    </row>
    <row r="688" spans="27:27" x14ac:dyDescent="0.35">
      <c r="AA688" s="255"/>
    </row>
    <row r="689" spans="27:27" x14ac:dyDescent="0.35">
      <c r="AA689" s="255"/>
    </row>
    <row r="690" spans="27:27" x14ac:dyDescent="0.35">
      <c r="AA690" s="255"/>
    </row>
    <row r="691" spans="27:27" x14ac:dyDescent="0.35">
      <c r="AA691" s="255"/>
    </row>
    <row r="692" spans="27:27" x14ac:dyDescent="0.35">
      <c r="AA692" s="255"/>
    </row>
    <row r="693" spans="27:27" x14ac:dyDescent="0.35">
      <c r="AA693" s="255"/>
    </row>
    <row r="694" spans="27:27" x14ac:dyDescent="0.35">
      <c r="AA694" s="255"/>
    </row>
    <row r="695" spans="27:27" x14ac:dyDescent="0.35">
      <c r="AA695" s="255"/>
    </row>
    <row r="696" spans="27:27" x14ac:dyDescent="0.35">
      <c r="AA696" s="255"/>
    </row>
    <row r="697" spans="27:27" x14ac:dyDescent="0.35">
      <c r="AA697" s="255"/>
    </row>
    <row r="698" spans="27:27" x14ac:dyDescent="0.35">
      <c r="AA698" s="255"/>
    </row>
    <row r="699" spans="27:27" x14ac:dyDescent="0.35">
      <c r="AA699" s="255"/>
    </row>
    <row r="700" spans="27:27" x14ac:dyDescent="0.35">
      <c r="AA700" s="255"/>
    </row>
    <row r="701" spans="27:27" x14ac:dyDescent="0.35">
      <c r="AA701" s="255"/>
    </row>
    <row r="702" spans="27:27" x14ac:dyDescent="0.35">
      <c r="AA702" s="255"/>
    </row>
    <row r="703" spans="27:27" x14ac:dyDescent="0.35">
      <c r="AA703" s="255"/>
    </row>
    <row r="704" spans="27:27" x14ac:dyDescent="0.35">
      <c r="AA704" s="255"/>
    </row>
    <row r="705" spans="27:27" x14ac:dyDescent="0.35">
      <c r="AA705" s="255"/>
    </row>
    <row r="706" spans="27:27" x14ac:dyDescent="0.35">
      <c r="AA706" s="255"/>
    </row>
    <row r="707" spans="27:27" x14ac:dyDescent="0.35">
      <c r="AA707" s="255"/>
    </row>
    <row r="708" spans="27:27" x14ac:dyDescent="0.35">
      <c r="AA708" s="255"/>
    </row>
    <row r="709" spans="27:27" x14ac:dyDescent="0.35">
      <c r="AA709" s="255"/>
    </row>
    <row r="710" spans="27:27" x14ac:dyDescent="0.35">
      <c r="AA710" s="255"/>
    </row>
    <row r="711" spans="27:27" x14ac:dyDescent="0.35">
      <c r="AA711" s="255"/>
    </row>
    <row r="712" spans="27:27" x14ac:dyDescent="0.35">
      <c r="AA712" s="255"/>
    </row>
    <row r="713" spans="27:27" x14ac:dyDescent="0.35">
      <c r="AA713" s="255"/>
    </row>
    <row r="714" spans="27:27" x14ac:dyDescent="0.35">
      <c r="AA714" s="255"/>
    </row>
    <row r="715" spans="27:27" x14ac:dyDescent="0.35">
      <c r="AA715" s="255"/>
    </row>
    <row r="716" spans="27:27" x14ac:dyDescent="0.35">
      <c r="AA716" s="255"/>
    </row>
    <row r="717" spans="27:27" x14ac:dyDescent="0.35">
      <c r="AA717" s="255"/>
    </row>
    <row r="718" spans="27:27" x14ac:dyDescent="0.35">
      <c r="AA718" s="255"/>
    </row>
    <row r="719" spans="27:27" x14ac:dyDescent="0.35">
      <c r="AA719" s="255"/>
    </row>
    <row r="720" spans="27:27" x14ac:dyDescent="0.35">
      <c r="AA720" s="255"/>
    </row>
    <row r="721" spans="27:27" x14ac:dyDescent="0.35">
      <c r="AA721" s="255"/>
    </row>
    <row r="722" spans="27:27" x14ac:dyDescent="0.35">
      <c r="AA722" s="255"/>
    </row>
    <row r="723" spans="27:27" x14ac:dyDescent="0.35">
      <c r="AA723" s="255"/>
    </row>
    <row r="724" spans="27:27" x14ac:dyDescent="0.35">
      <c r="AA724" s="255"/>
    </row>
    <row r="725" spans="27:27" x14ac:dyDescent="0.35">
      <c r="AA725" s="255"/>
    </row>
    <row r="726" spans="27:27" x14ac:dyDescent="0.35">
      <c r="AA726" s="255"/>
    </row>
    <row r="727" spans="27:27" x14ac:dyDescent="0.35">
      <c r="AA727" s="255"/>
    </row>
    <row r="728" spans="27:27" x14ac:dyDescent="0.35">
      <c r="AA728" s="255"/>
    </row>
    <row r="729" spans="27:27" x14ac:dyDescent="0.35">
      <c r="AA729" s="255"/>
    </row>
    <row r="730" spans="27:27" x14ac:dyDescent="0.35">
      <c r="AA730" s="255"/>
    </row>
    <row r="731" spans="27:27" x14ac:dyDescent="0.35">
      <c r="AA731" s="255"/>
    </row>
    <row r="732" spans="27:27" x14ac:dyDescent="0.35">
      <c r="AA732" s="255"/>
    </row>
    <row r="733" spans="27:27" x14ac:dyDescent="0.35">
      <c r="AA733" s="255"/>
    </row>
    <row r="734" spans="27:27" x14ac:dyDescent="0.35">
      <c r="AA734" s="255"/>
    </row>
    <row r="735" spans="27:27" x14ac:dyDescent="0.35">
      <c r="AA735" s="255"/>
    </row>
    <row r="736" spans="27:27" x14ac:dyDescent="0.35">
      <c r="AA736" s="255"/>
    </row>
    <row r="737" spans="27:27" x14ac:dyDescent="0.35">
      <c r="AA737" s="255"/>
    </row>
    <row r="738" spans="27:27" x14ac:dyDescent="0.35">
      <c r="AA738" s="255"/>
    </row>
    <row r="739" spans="27:27" x14ac:dyDescent="0.35">
      <c r="AA739" s="255"/>
    </row>
    <row r="740" spans="27:27" x14ac:dyDescent="0.35">
      <c r="AA740" s="255"/>
    </row>
    <row r="741" spans="27:27" x14ac:dyDescent="0.35">
      <c r="AA741" s="255"/>
    </row>
    <row r="742" spans="27:27" x14ac:dyDescent="0.35">
      <c r="AA742" s="255"/>
    </row>
    <row r="743" spans="27:27" x14ac:dyDescent="0.35">
      <c r="AA743" s="255"/>
    </row>
    <row r="744" spans="27:27" x14ac:dyDescent="0.35">
      <c r="AA744" s="255"/>
    </row>
    <row r="745" spans="27:27" x14ac:dyDescent="0.35">
      <c r="AA745" s="255"/>
    </row>
    <row r="746" spans="27:27" x14ac:dyDescent="0.35">
      <c r="AA746" s="255"/>
    </row>
    <row r="747" spans="27:27" x14ac:dyDescent="0.35">
      <c r="AA747" s="255"/>
    </row>
    <row r="748" spans="27:27" x14ac:dyDescent="0.35">
      <c r="AA748" s="255"/>
    </row>
    <row r="749" spans="27:27" x14ac:dyDescent="0.35">
      <c r="AA749" s="255"/>
    </row>
    <row r="750" spans="27:27" x14ac:dyDescent="0.35">
      <c r="AA750" s="255"/>
    </row>
    <row r="751" spans="27:27" x14ac:dyDescent="0.35">
      <c r="AA751" s="255"/>
    </row>
    <row r="752" spans="27:27" x14ac:dyDescent="0.35">
      <c r="AA752" s="255"/>
    </row>
    <row r="753" spans="27:27" x14ac:dyDescent="0.35">
      <c r="AA753" s="255"/>
    </row>
    <row r="754" spans="27:27" x14ac:dyDescent="0.35">
      <c r="AA754" s="255"/>
    </row>
    <row r="755" spans="27:27" x14ac:dyDescent="0.35">
      <c r="AA755" s="255"/>
    </row>
    <row r="756" spans="27:27" x14ac:dyDescent="0.35">
      <c r="AA756" s="255"/>
    </row>
    <row r="757" spans="27:27" x14ac:dyDescent="0.35">
      <c r="AA757" s="255"/>
    </row>
    <row r="758" spans="27:27" x14ac:dyDescent="0.35">
      <c r="AA758" s="255"/>
    </row>
    <row r="759" spans="27:27" x14ac:dyDescent="0.35">
      <c r="AA759" s="255"/>
    </row>
    <row r="760" spans="27:27" x14ac:dyDescent="0.35">
      <c r="AA760" s="255"/>
    </row>
    <row r="761" spans="27:27" x14ac:dyDescent="0.35">
      <c r="AA761" s="255"/>
    </row>
    <row r="762" spans="27:27" x14ac:dyDescent="0.35">
      <c r="AA762" s="255"/>
    </row>
    <row r="763" spans="27:27" x14ac:dyDescent="0.35">
      <c r="AA763" s="255"/>
    </row>
    <row r="764" spans="27:27" x14ac:dyDescent="0.35">
      <c r="AA764" s="255"/>
    </row>
    <row r="765" spans="27:27" x14ac:dyDescent="0.35">
      <c r="AA765" s="255"/>
    </row>
    <row r="766" spans="27:27" x14ac:dyDescent="0.35">
      <c r="AA766" s="255"/>
    </row>
    <row r="767" spans="27:27" x14ac:dyDescent="0.35">
      <c r="AA767" s="255"/>
    </row>
    <row r="768" spans="27:27" x14ac:dyDescent="0.35">
      <c r="AA768" s="255"/>
    </row>
    <row r="769" spans="27:27" x14ac:dyDescent="0.35">
      <c r="AA769" s="255"/>
    </row>
    <row r="770" spans="27:27" x14ac:dyDescent="0.35">
      <c r="AA770" s="255"/>
    </row>
    <row r="771" spans="27:27" x14ac:dyDescent="0.35">
      <c r="AA771" s="255"/>
    </row>
    <row r="772" spans="27:27" x14ac:dyDescent="0.35">
      <c r="AA772" s="255"/>
    </row>
    <row r="773" spans="27:27" x14ac:dyDescent="0.35">
      <c r="AA773" s="255"/>
    </row>
    <row r="774" spans="27:27" x14ac:dyDescent="0.35">
      <c r="AA774" s="255"/>
    </row>
    <row r="775" spans="27:27" x14ac:dyDescent="0.35">
      <c r="AA775" s="255"/>
    </row>
    <row r="776" spans="27:27" x14ac:dyDescent="0.35">
      <c r="AA776" s="255"/>
    </row>
    <row r="777" spans="27:27" x14ac:dyDescent="0.35">
      <c r="AA777" s="255"/>
    </row>
    <row r="778" spans="27:27" x14ac:dyDescent="0.35">
      <c r="AA778" s="255"/>
    </row>
    <row r="779" spans="27:27" x14ac:dyDescent="0.35">
      <c r="AA779" s="255"/>
    </row>
    <row r="780" spans="27:27" x14ac:dyDescent="0.35">
      <c r="AA780" s="255"/>
    </row>
    <row r="781" spans="27:27" x14ac:dyDescent="0.35">
      <c r="AA781" s="255"/>
    </row>
    <row r="782" spans="27:27" x14ac:dyDescent="0.35">
      <c r="AA782" s="255"/>
    </row>
    <row r="783" spans="27:27" x14ac:dyDescent="0.35">
      <c r="AA783" s="255"/>
    </row>
    <row r="784" spans="27:27" x14ac:dyDescent="0.35">
      <c r="AA784" s="255"/>
    </row>
    <row r="785" spans="27:27" x14ac:dyDescent="0.35">
      <c r="AA785" s="255"/>
    </row>
    <row r="786" spans="27:27" x14ac:dyDescent="0.35">
      <c r="AA786" s="255"/>
    </row>
    <row r="787" spans="27:27" x14ac:dyDescent="0.35">
      <c r="AA787" s="255"/>
    </row>
    <row r="788" spans="27:27" x14ac:dyDescent="0.35">
      <c r="AA788" s="255"/>
    </row>
    <row r="789" spans="27:27" x14ac:dyDescent="0.35">
      <c r="AA789" s="255"/>
    </row>
    <row r="790" spans="27:27" x14ac:dyDescent="0.35">
      <c r="AA790" s="255"/>
    </row>
    <row r="791" spans="27:27" x14ac:dyDescent="0.35">
      <c r="AA791" s="255"/>
    </row>
    <row r="792" spans="27:27" x14ac:dyDescent="0.35">
      <c r="AA792" s="255"/>
    </row>
    <row r="793" spans="27:27" x14ac:dyDescent="0.35">
      <c r="AA793" s="255"/>
    </row>
    <row r="794" spans="27:27" x14ac:dyDescent="0.35">
      <c r="AA794" s="255"/>
    </row>
    <row r="795" spans="27:27" x14ac:dyDescent="0.35">
      <c r="AA795" s="255"/>
    </row>
    <row r="796" spans="27:27" x14ac:dyDescent="0.35">
      <c r="AA796" s="255"/>
    </row>
    <row r="797" spans="27:27" x14ac:dyDescent="0.35">
      <c r="AA797" s="255"/>
    </row>
    <row r="798" spans="27:27" x14ac:dyDescent="0.35">
      <c r="AA798" s="255"/>
    </row>
    <row r="799" spans="27:27" x14ac:dyDescent="0.35">
      <c r="AA799" s="255"/>
    </row>
    <row r="800" spans="27:27" x14ac:dyDescent="0.35">
      <c r="AA800" s="255"/>
    </row>
    <row r="801" spans="27:27" x14ac:dyDescent="0.35">
      <c r="AA801" s="255"/>
    </row>
    <row r="802" spans="27:27" x14ac:dyDescent="0.35">
      <c r="AA802" s="255"/>
    </row>
    <row r="803" spans="27:27" x14ac:dyDescent="0.35">
      <c r="AA803" s="255"/>
    </row>
    <row r="804" spans="27:27" x14ac:dyDescent="0.35">
      <c r="AA804" s="255"/>
    </row>
    <row r="805" spans="27:27" x14ac:dyDescent="0.35">
      <c r="AA805" s="255"/>
    </row>
    <row r="806" spans="27:27" x14ac:dyDescent="0.35">
      <c r="AA806" s="255"/>
    </row>
    <row r="807" spans="27:27" x14ac:dyDescent="0.35">
      <c r="AA807" s="255"/>
    </row>
    <row r="808" spans="27:27" x14ac:dyDescent="0.35">
      <c r="AA808" s="255"/>
    </row>
    <row r="809" spans="27:27" x14ac:dyDescent="0.35">
      <c r="AA809" s="255"/>
    </row>
    <row r="810" spans="27:27" x14ac:dyDescent="0.35">
      <c r="AA810" s="255"/>
    </row>
    <row r="811" spans="27:27" x14ac:dyDescent="0.35">
      <c r="AA811" s="255"/>
    </row>
    <row r="812" spans="27:27" x14ac:dyDescent="0.35">
      <c r="AA812" s="255"/>
    </row>
    <row r="813" spans="27:27" x14ac:dyDescent="0.35">
      <c r="AA813" s="255"/>
    </row>
    <row r="814" spans="27:27" x14ac:dyDescent="0.35">
      <c r="AA814" s="255"/>
    </row>
    <row r="815" spans="27:27" x14ac:dyDescent="0.35">
      <c r="AA815" s="255"/>
    </row>
    <row r="816" spans="27:27" x14ac:dyDescent="0.35">
      <c r="AA816" s="255"/>
    </row>
    <row r="817" spans="27:27" x14ac:dyDescent="0.35">
      <c r="AA817" s="255"/>
    </row>
    <row r="818" spans="27:27" x14ac:dyDescent="0.35">
      <c r="AA818" s="255"/>
    </row>
    <row r="819" spans="27:27" x14ac:dyDescent="0.35">
      <c r="AA819" s="255"/>
    </row>
    <row r="820" spans="27:27" x14ac:dyDescent="0.35">
      <c r="AA820" s="255"/>
    </row>
    <row r="821" spans="27:27" x14ac:dyDescent="0.35">
      <c r="AA821" s="255"/>
    </row>
    <row r="822" spans="27:27" x14ac:dyDescent="0.35">
      <c r="AA822" s="255"/>
    </row>
    <row r="823" spans="27:27" x14ac:dyDescent="0.35">
      <c r="AA823" s="255"/>
    </row>
    <row r="824" spans="27:27" x14ac:dyDescent="0.35">
      <c r="AA824" s="255"/>
    </row>
    <row r="825" spans="27:27" x14ac:dyDescent="0.35">
      <c r="AA825" s="255"/>
    </row>
    <row r="826" spans="27:27" x14ac:dyDescent="0.35">
      <c r="AA826" s="255"/>
    </row>
    <row r="827" spans="27:27" x14ac:dyDescent="0.35">
      <c r="AA827" s="255"/>
    </row>
    <row r="828" spans="27:27" x14ac:dyDescent="0.35">
      <c r="AA828" s="255"/>
    </row>
    <row r="829" spans="27:27" x14ac:dyDescent="0.35">
      <c r="AA829" s="255"/>
    </row>
    <row r="830" spans="27:27" x14ac:dyDescent="0.35">
      <c r="AA830" s="255"/>
    </row>
    <row r="831" spans="27:27" x14ac:dyDescent="0.35">
      <c r="AA831" s="255"/>
    </row>
    <row r="832" spans="27:27" x14ac:dyDescent="0.35">
      <c r="AA832" s="255"/>
    </row>
    <row r="833" spans="27:27" x14ac:dyDescent="0.35">
      <c r="AA833" s="255"/>
    </row>
    <row r="834" spans="27:27" x14ac:dyDescent="0.35">
      <c r="AA834" s="255"/>
    </row>
    <row r="835" spans="27:27" x14ac:dyDescent="0.35">
      <c r="AA835" s="255"/>
    </row>
    <row r="836" spans="27:27" x14ac:dyDescent="0.35">
      <c r="AA836" s="255"/>
    </row>
    <row r="837" spans="27:27" x14ac:dyDescent="0.35">
      <c r="AA837" s="255"/>
    </row>
    <row r="838" spans="27:27" x14ac:dyDescent="0.35">
      <c r="AA838" s="255"/>
    </row>
    <row r="839" spans="27:27" x14ac:dyDescent="0.35">
      <c r="AA839" s="255"/>
    </row>
    <row r="840" spans="27:27" x14ac:dyDescent="0.35">
      <c r="AA840" s="255"/>
    </row>
    <row r="841" spans="27:27" x14ac:dyDescent="0.35">
      <c r="AA841" s="255"/>
    </row>
    <row r="842" spans="27:27" x14ac:dyDescent="0.35">
      <c r="AA842" s="255"/>
    </row>
    <row r="843" spans="27:27" x14ac:dyDescent="0.35">
      <c r="AA843" s="255"/>
    </row>
    <row r="844" spans="27:27" x14ac:dyDescent="0.35">
      <c r="AA844" s="255"/>
    </row>
    <row r="845" spans="27:27" x14ac:dyDescent="0.35">
      <c r="AA845" s="255"/>
    </row>
    <row r="846" spans="27:27" x14ac:dyDescent="0.35">
      <c r="AA846" s="255"/>
    </row>
    <row r="847" spans="27:27" x14ac:dyDescent="0.35">
      <c r="AA847" s="255"/>
    </row>
    <row r="848" spans="27:27" x14ac:dyDescent="0.35">
      <c r="AA848" s="255"/>
    </row>
    <row r="849" spans="27:27" x14ac:dyDescent="0.35">
      <c r="AA849" s="255"/>
    </row>
    <row r="850" spans="27:27" x14ac:dyDescent="0.35">
      <c r="AA850" s="255"/>
    </row>
    <row r="851" spans="27:27" x14ac:dyDescent="0.35">
      <c r="AA851" s="255"/>
    </row>
    <row r="852" spans="27:27" x14ac:dyDescent="0.35">
      <c r="AA852" s="255"/>
    </row>
    <row r="853" spans="27:27" x14ac:dyDescent="0.35">
      <c r="AA853" s="255"/>
    </row>
    <row r="854" spans="27:27" x14ac:dyDescent="0.35">
      <c r="AA854" s="255"/>
    </row>
    <row r="855" spans="27:27" x14ac:dyDescent="0.35">
      <c r="AA855" s="255"/>
    </row>
    <row r="856" spans="27:27" x14ac:dyDescent="0.35">
      <c r="AA856" s="255"/>
    </row>
    <row r="857" spans="27:27" x14ac:dyDescent="0.35">
      <c r="AA857" s="255"/>
    </row>
    <row r="858" spans="27:27" x14ac:dyDescent="0.35">
      <c r="AA858" s="255"/>
    </row>
    <row r="859" spans="27:27" x14ac:dyDescent="0.35">
      <c r="AA859" s="255"/>
    </row>
    <row r="860" spans="27:27" x14ac:dyDescent="0.35">
      <c r="AA860" s="255"/>
    </row>
    <row r="861" spans="27:27" x14ac:dyDescent="0.35">
      <c r="AA861" s="255"/>
    </row>
    <row r="862" spans="27:27" x14ac:dyDescent="0.35">
      <c r="AA862" s="255"/>
    </row>
    <row r="863" spans="27:27" x14ac:dyDescent="0.35">
      <c r="AA863" s="255"/>
    </row>
    <row r="864" spans="27:27" x14ac:dyDescent="0.35">
      <c r="AA864" s="255"/>
    </row>
    <row r="865" spans="27:27" x14ac:dyDescent="0.35">
      <c r="AA865" s="255"/>
    </row>
    <row r="866" spans="27:27" x14ac:dyDescent="0.35">
      <c r="AA866" s="255"/>
    </row>
    <row r="867" spans="27:27" x14ac:dyDescent="0.35">
      <c r="AA867" s="255"/>
    </row>
    <row r="868" spans="27:27" x14ac:dyDescent="0.35">
      <c r="AA868" s="255"/>
    </row>
    <row r="869" spans="27:27" x14ac:dyDescent="0.35">
      <c r="AA869" s="255"/>
    </row>
    <row r="870" spans="27:27" x14ac:dyDescent="0.35">
      <c r="AA870" s="255"/>
    </row>
    <row r="871" spans="27:27" x14ac:dyDescent="0.35">
      <c r="AA871" s="255"/>
    </row>
    <row r="872" spans="27:27" x14ac:dyDescent="0.35">
      <c r="AA872" s="255"/>
    </row>
    <row r="873" spans="27:27" x14ac:dyDescent="0.35">
      <c r="AA873" s="255"/>
    </row>
    <row r="874" spans="27:27" x14ac:dyDescent="0.35">
      <c r="AA874" s="255"/>
    </row>
    <row r="875" spans="27:27" x14ac:dyDescent="0.35">
      <c r="AA875" s="255"/>
    </row>
    <row r="876" spans="27:27" x14ac:dyDescent="0.35">
      <c r="AA876" s="255"/>
    </row>
    <row r="877" spans="27:27" x14ac:dyDescent="0.35">
      <c r="AA877" s="255"/>
    </row>
    <row r="878" spans="27:27" x14ac:dyDescent="0.35">
      <c r="AA878" s="255"/>
    </row>
    <row r="879" spans="27:27" x14ac:dyDescent="0.35">
      <c r="AA879" s="255"/>
    </row>
    <row r="880" spans="27:27" x14ac:dyDescent="0.35">
      <c r="AA880" s="255"/>
    </row>
    <row r="881" spans="27:27" x14ac:dyDescent="0.35">
      <c r="AA881" s="255"/>
    </row>
    <row r="882" spans="27:27" x14ac:dyDescent="0.35">
      <c r="AA882" s="255"/>
    </row>
    <row r="883" spans="27:27" x14ac:dyDescent="0.35">
      <c r="AA883" s="255"/>
    </row>
    <row r="884" spans="27:27" x14ac:dyDescent="0.35">
      <c r="AA884" s="255"/>
    </row>
    <row r="885" spans="27:27" x14ac:dyDescent="0.35">
      <c r="AA885" s="255"/>
    </row>
    <row r="886" spans="27:27" x14ac:dyDescent="0.35">
      <c r="AA886" s="255"/>
    </row>
    <row r="887" spans="27:27" x14ac:dyDescent="0.35">
      <c r="AA887" s="255"/>
    </row>
    <row r="888" spans="27:27" x14ac:dyDescent="0.35">
      <c r="AA888" s="255"/>
    </row>
    <row r="889" spans="27:27" x14ac:dyDescent="0.35">
      <c r="AA889" s="255"/>
    </row>
    <row r="890" spans="27:27" x14ac:dyDescent="0.35">
      <c r="AA890" s="255"/>
    </row>
    <row r="891" spans="27:27" x14ac:dyDescent="0.35">
      <c r="AA891" s="255"/>
    </row>
    <row r="892" spans="27:27" x14ac:dyDescent="0.35">
      <c r="AA892" s="255"/>
    </row>
    <row r="893" spans="27:27" x14ac:dyDescent="0.35">
      <c r="AA893" s="255"/>
    </row>
    <row r="894" spans="27:27" x14ac:dyDescent="0.35">
      <c r="AA894" s="255"/>
    </row>
    <row r="895" spans="27:27" x14ac:dyDescent="0.35">
      <c r="AA895" s="255"/>
    </row>
    <row r="896" spans="27:27" x14ac:dyDescent="0.35">
      <c r="AA896" s="255"/>
    </row>
    <row r="897" spans="27:27" x14ac:dyDescent="0.35">
      <c r="AA897" s="255"/>
    </row>
    <row r="898" spans="27:27" x14ac:dyDescent="0.35">
      <c r="AA898" s="255"/>
    </row>
    <row r="899" spans="27:27" x14ac:dyDescent="0.35">
      <c r="AA899" s="255"/>
    </row>
    <row r="900" spans="27:27" x14ac:dyDescent="0.35">
      <c r="AA900" s="255"/>
    </row>
    <row r="901" spans="27:27" x14ac:dyDescent="0.35">
      <c r="AA901" s="255"/>
    </row>
    <row r="902" spans="27:27" x14ac:dyDescent="0.35">
      <c r="AA902" s="255"/>
    </row>
    <row r="903" spans="27:27" x14ac:dyDescent="0.35">
      <c r="AA903" s="255"/>
    </row>
    <row r="904" spans="27:27" x14ac:dyDescent="0.35">
      <c r="AA904" s="255"/>
    </row>
    <row r="905" spans="27:27" x14ac:dyDescent="0.35">
      <c r="AA905" s="255"/>
    </row>
    <row r="906" spans="27:27" x14ac:dyDescent="0.35">
      <c r="AA906" s="255"/>
    </row>
    <row r="907" spans="27:27" x14ac:dyDescent="0.35">
      <c r="AA907" s="255"/>
    </row>
    <row r="908" spans="27:27" x14ac:dyDescent="0.35">
      <c r="AA908" s="255"/>
    </row>
    <row r="909" spans="27:27" x14ac:dyDescent="0.35">
      <c r="AA909" s="255"/>
    </row>
    <row r="910" spans="27:27" x14ac:dyDescent="0.35">
      <c r="AA910" s="255"/>
    </row>
    <row r="911" spans="27:27" x14ac:dyDescent="0.35">
      <c r="AA911" s="255"/>
    </row>
    <row r="912" spans="27:27" x14ac:dyDescent="0.35">
      <c r="AA912" s="255"/>
    </row>
    <row r="913" spans="27:27" x14ac:dyDescent="0.35">
      <c r="AA913" s="255"/>
    </row>
    <row r="914" spans="27:27" x14ac:dyDescent="0.35">
      <c r="AA914" s="255"/>
    </row>
    <row r="915" spans="27:27" x14ac:dyDescent="0.35">
      <c r="AA915" s="255"/>
    </row>
    <row r="916" spans="27:27" x14ac:dyDescent="0.35">
      <c r="AA916" s="255"/>
    </row>
    <row r="917" spans="27:27" x14ac:dyDescent="0.35">
      <c r="AA917" s="255"/>
    </row>
    <row r="918" spans="27:27" x14ac:dyDescent="0.35">
      <c r="AA918" s="255"/>
    </row>
    <row r="919" spans="27:27" x14ac:dyDescent="0.35">
      <c r="AA919" s="255"/>
    </row>
    <row r="920" spans="27:27" x14ac:dyDescent="0.35">
      <c r="AA920" s="255"/>
    </row>
    <row r="921" spans="27:27" x14ac:dyDescent="0.35">
      <c r="AA921" s="255"/>
    </row>
    <row r="922" spans="27:27" x14ac:dyDescent="0.35">
      <c r="AA922" s="255"/>
    </row>
    <row r="923" spans="27:27" x14ac:dyDescent="0.35">
      <c r="AA923" s="255"/>
    </row>
    <row r="924" spans="27:27" x14ac:dyDescent="0.35">
      <c r="AA924" s="255"/>
    </row>
    <row r="925" spans="27:27" x14ac:dyDescent="0.35">
      <c r="AA925" s="255"/>
    </row>
    <row r="926" spans="27:27" x14ac:dyDescent="0.35">
      <c r="AA926" s="255"/>
    </row>
    <row r="927" spans="27:27" x14ac:dyDescent="0.35">
      <c r="AA927" s="255"/>
    </row>
    <row r="928" spans="27:27" x14ac:dyDescent="0.35">
      <c r="AA928" s="255"/>
    </row>
    <row r="929" spans="27:27" x14ac:dyDescent="0.35">
      <c r="AA929" s="255"/>
    </row>
    <row r="930" spans="27:27" x14ac:dyDescent="0.35">
      <c r="AA930" s="255"/>
    </row>
    <row r="931" spans="27:27" x14ac:dyDescent="0.35">
      <c r="AA931" s="255"/>
    </row>
    <row r="932" spans="27:27" x14ac:dyDescent="0.35">
      <c r="AA932" s="255"/>
    </row>
    <row r="933" spans="27:27" x14ac:dyDescent="0.35">
      <c r="AA933" s="255"/>
    </row>
    <row r="934" spans="27:27" x14ac:dyDescent="0.35">
      <c r="AA934" s="255"/>
    </row>
    <row r="935" spans="27:27" x14ac:dyDescent="0.35">
      <c r="AA935" s="255"/>
    </row>
    <row r="936" spans="27:27" x14ac:dyDescent="0.35">
      <c r="AA936" s="255"/>
    </row>
    <row r="937" spans="27:27" x14ac:dyDescent="0.35">
      <c r="AA937" s="255"/>
    </row>
    <row r="938" spans="27:27" x14ac:dyDescent="0.35">
      <c r="AA938" s="255"/>
    </row>
    <row r="939" spans="27:27" x14ac:dyDescent="0.35">
      <c r="AA939" s="255"/>
    </row>
    <row r="940" spans="27:27" x14ac:dyDescent="0.35">
      <c r="AA940" s="255"/>
    </row>
    <row r="941" spans="27:27" x14ac:dyDescent="0.35">
      <c r="AA941" s="255"/>
    </row>
    <row r="942" spans="27:27" x14ac:dyDescent="0.35">
      <c r="AA942" s="255"/>
    </row>
    <row r="943" spans="27:27" x14ac:dyDescent="0.35">
      <c r="AA943" s="255"/>
    </row>
    <row r="944" spans="27:27" x14ac:dyDescent="0.35">
      <c r="AA944" s="255"/>
    </row>
    <row r="945" spans="27:27" x14ac:dyDescent="0.35">
      <c r="AA945" s="255"/>
    </row>
    <row r="946" spans="27:27" x14ac:dyDescent="0.35">
      <c r="AA946" s="255"/>
    </row>
    <row r="947" spans="27:27" x14ac:dyDescent="0.35">
      <c r="AA947" s="255"/>
    </row>
    <row r="948" spans="27:27" x14ac:dyDescent="0.35">
      <c r="AA948" s="255"/>
    </row>
    <row r="949" spans="27:27" x14ac:dyDescent="0.35">
      <c r="AA949" s="255"/>
    </row>
    <row r="950" spans="27:27" x14ac:dyDescent="0.35">
      <c r="AA950" s="255"/>
    </row>
    <row r="951" spans="27:27" x14ac:dyDescent="0.35">
      <c r="AA951" s="255"/>
    </row>
    <row r="952" spans="27:27" x14ac:dyDescent="0.35">
      <c r="AA952" s="255"/>
    </row>
    <row r="953" spans="27:27" x14ac:dyDescent="0.35">
      <c r="AA953" s="255"/>
    </row>
    <row r="954" spans="27:27" x14ac:dyDescent="0.35">
      <c r="AA954" s="255"/>
    </row>
    <row r="955" spans="27:27" x14ac:dyDescent="0.35">
      <c r="AA955" s="255"/>
    </row>
    <row r="956" spans="27:27" x14ac:dyDescent="0.35">
      <c r="AA956" s="255"/>
    </row>
    <row r="957" spans="27:27" x14ac:dyDescent="0.35">
      <c r="AA957" s="255"/>
    </row>
    <row r="958" spans="27:27" x14ac:dyDescent="0.35">
      <c r="AA958" s="255"/>
    </row>
    <row r="959" spans="27:27" x14ac:dyDescent="0.35">
      <c r="AA959" s="255"/>
    </row>
    <row r="960" spans="27:27" x14ac:dyDescent="0.35">
      <c r="AA960" s="255"/>
    </row>
    <row r="961" spans="27:27" x14ac:dyDescent="0.35">
      <c r="AA961" s="255"/>
    </row>
    <row r="962" spans="27:27" x14ac:dyDescent="0.35">
      <c r="AA962" s="255"/>
    </row>
    <row r="963" spans="27:27" x14ac:dyDescent="0.35">
      <c r="AA963" s="255"/>
    </row>
    <row r="964" spans="27:27" x14ac:dyDescent="0.35">
      <c r="AA964" s="255"/>
    </row>
    <row r="965" spans="27:27" x14ac:dyDescent="0.35">
      <c r="AA965" s="255"/>
    </row>
    <row r="966" spans="27:27" x14ac:dyDescent="0.35">
      <c r="AA966" s="255"/>
    </row>
    <row r="967" spans="27:27" x14ac:dyDescent="0.35">
      <c r="AA967" s="255"/>
    </row>
    <row r="968" spans="27:27" x14ac:dyDescent="0.35">
      <c r="AA968" s="255"/>
    </row>
    <row r="969" spans="27:27" x14ac:dyDescent="0.35">
      <c r="AA969" s="255"/>
    </row>
    <row r="970" spans="27:27" x14ac:dyDescent="0.35">
      <c r="AA970" s="255"/>
    </row>
    <row r="971" spans="27:27" x14ac:dyDescent="0.35">
      <c r="AA971" s="255"/>
    </row>
    <row r="972" spans="27:27" x14ac:dyDescent="0.35">
      <c r="AA972" s="255"/>
    </row>
    <row r="973" spans="27:27" x14ac:dyDescent="0.35">
      <c r="AA973" s="255"/>
    </row>
    <row r="974" spans="27:27" x14ac:dyDescent="0.35">
      <c r="AA974" s="255"/>
    </row>
    <row r="975" spans="27:27" x14ac:dyDescent="0.35">
      <c r="AA975" s="255"/>
    </row>
    <row r="976" spans="27:27" x14ac:dyDescent="0.35">
      <c r="AA976" s="255"/>
    </row>
    <row r="977" spans="27:27" x14ac:dyDescent="0.35">
      <c r="AA977" s="255"/>
    </row>
    <row r="978" spans="27:27" x14ac:dyDescent="0.35">
      <c r="AA978" s="255"/>
    </row>
    <row r="979" spans="27:27" x14ac:dyDescent="0.35">
      <c r="AA979" s="255"/>
    </row>
    <row r="980" spans="27:27" x14ac:dyDescent="0.35">
      <c r="AA980" s="255"/>
    </row>
    <row r="981" spans="27:27" x14ac:dyDescent="0.35">
      <c r="AA981" s="255"/>
    </row>
    <row r="982" spans="27:27" x14ac:dyDescent="0.35">
      <c r="AA982" s="255"/>
    </row>
    <row r="983" spans="27:27" x14ac:dyDescent="0.35">
      <c r="AA983" s="255"/>
    </row>
    <row r="984" spans="27:27" x14ac:dyDescent="0.35">
      <c r="AA984" s="255"/>
    </row>
    <row r="985" spans="27:27" x14ac:dyDescent="0.35">
      <c r="AA985" s="255"/>
    </row>
    <row r="986" spans="27:27" x14ac:dyDescent="0.35">
      <c r="AA986" s="255"/>
    </row>
    <row r="987" spans="27:27" x14ac:dyDescent="0.35">
      <c r="AA987" s="255"/>
    </row>
    <row r="988" spans="27:27" x14ac:dyDescent="0.35">
      <c r="AA988" s="255"/>
    </row>
    <row r="989" spans="27:27" x14ac:dyDescent="0.35">
      <c r="AA989" s="255"/>
    </row>
    <row r="990" spans="27:27" x14ac:dyDescent="0.35">
      <c r="AA990" s="255"/>
    </row>
    <row r="991" spans="27:27" x14ac:dyDescent="0.35">
      <c r="AA991" s="255"/>
    </row>
    <row r="992" spans="27:27" x14ac:dyDescent="0.35">
      <c r="AA992" s="255"/>
    </row>
    <row r="993" spans="27:27" x14ac:dyDescent="0.35">
      <c r="AA993" s="255"/>
    </row>
    <row r="994" spans="27:27" x14ac:dyDescent="0.35">
      <c r="AA994" s="255"/>
    </row>
    <row r="995" spans="27:27" x14ac:dyDescent="0.35">
      <c r="AA995" s="255"/>
    </row>
    <row r="996" spans="27:27" x14ac:dyDescent="0.35">
      <c r="AA996" s="255"/>
    </row>
    <row r="997" spans="27:27" x14ac:dyDescent="0.35">
      <c r="AA997" s="255"/>
    </row>
    <row r="998" spans="27:27" x14ac:dyDescent="0.35">
      <c r="AA998" s="255"/>
    </row>
    <row r="999" spans="27:27" x14ac:dyDescent="0.35">
      <c r="AA999" s="255"/>
    </row>
    <row r="1000" spans="27:27" x14ac:dyDescent="0.35">
      <c r="AA1000" s="255"/>
    </row>
    <row r="1001" spans="27:27" x14ac:dyDescent="0.35">
      <c r="AA1001" s="255"/>
    </row>
    <row r="1002" spans="27:27" x14ac:dyDescent="0.35">
      <c r="AA1002" s="255"/>
    </row>
    <row r="1003" spans="27:27" x14ac:dyDescent="0.35">
      <c r="AA1003" s="255"/>
    </row>
    <row r="1004" spans="27:27" x14ac:dyDescent="0.35">
      <c r="AA1004" s="255"/>
    </row>
    <row r="1005" spans="27:27" x14ac:dyDescent="0.35">
      <c r="AA1005" s="255"/>
    </row>
    <row r="1006" spans="27:27" x14ac:dyDescent="0.35">
      <c r="AA1006" s="255"/>
    </row>
    <row r="1007" spans="27:27" x14ac:dyDescent="0.35">
      <c r="AA1007" s="255"/>
    </row>
    <row r="1008" spans="27:27" x14ac:dyDescent="0.35">
      <c r="AA1008" s="255"/>
    </row>
    <row r="1009" spans="27:27" x14ac:dyDescent="0.35">
      <c r="AA1009" s="255"/>
    </row>
    <row r="1010" spans="27:27" x14ac:dyDescent="0.35">
      <c r="AA1010" s="255"/>
    </row>
    <row r="1011" spans="27:27" x14ac:dyDescent="0.35">
      <c r="AA1011" s="255"/>
    </row>
    <row r="1012" spans="27:27" x14ac:dyDescent="0.35">
      <c r="AA1012" s="255"/>
    </row>
    <row r="1013" spans="27:27" x14ac:dyDescent="0.35">
      <c r="AA1013" s="255"/>
    </row>
    <row r="1014" spans="27:27" x14ac:dyDescent="0.35">
      <c r="AA1014" s="255"/>
    </row>
    <row r="1015" spans="27:27" x14ac:dyDescent="0.35">
      <c r="AA1015" s="255"/>
    </row>
    <row r="1016" spans="27:27" x14ac:dyDescent="0.35">
      <c r="AA1016" s="255"/>
    </row>
    <row r="1017" spans="27:27" x14ac:dyDescent="0.35">
      <c r="AA1017" s="255"/>
    </row>
    <row r="1018" spans="27:27" x14ac:dyDescent="0.35">
      <c r="AA1018" s="255"/>
    </row>
    <row r="1019" spans="27:27" x14ac:dyDescent="0.35">
      <c r="AA1019" s="255"/>
    </row>
    <row r="1020" spans="27:27" x14ac:dyDescent="0.35">
      <c r="AA1020" s="255"/>
    </row>
    <row r="1021" spans="27:27" x14ac:dyDescent="0.35">
      <c r="AA1021" s="255"/>
    </row>
    <row r="1022" spans="27:27" x14ac:dyDescent="0.35">
      <c r="AA1022" s="255"/>
    </row>
    <row r="1023" spans="27:27" x14ac:dyDescent="0.35">
      <c r="AA1023" s="255"/>
    </row>
    <row r="1024" spans="27:27" x14ac:dyDescent="0.35">
      <c r="AA1024" s="255"/>
    </row>
    <row r="1025" spans="27:27" x14ac:dyDescent="0.35">
      <c r="AA1025" s="255"/>
    </row>
    <row r="1026" spans="27:27" x14ac:dyDescent="0.35">
      <c r="AA1026" s="255"/>
    </row>
    <row r="1027" spans="27:27" x14ac:dyDescent="0.35">
      <c r="AA1027" s="255"/>
    </row>
    <row r="1028" spans="27:27" x14ac:dyDescent="0.35">
      <c r="AA1028" s="255"/>
    </row>
    <row r="1029" spans="27:27" x14ac:dyDescent="0.35">
      <c r="AA1029" s="255"/>
    </row>
    <row r="1030" spans="27:27" x14ac:dyDescent="0.35">
      <c r="AA1030" s="255"/>
    </row>
    <row r="1031" spans="27:27" x14ac:dyDescent="0.35">
      <c r="AA1031" s="255"/>
    </row>
    <row r="1032" spans="27:27" x14ac:dyDescent="0.35">
      <c r="AA1032" s="255"/>
    </row>
    <row r="1033" spans="27:27" x14ac:dyDescent="0.35">
      <c r="AA1033" s="255"/>
    </row>
    <row r="1034" spans="27:27" x14ac:dyDescent="0.35">
      <c r="AA1034" s="255"/>
    </row>
    <row r="1035" spans="27:27" x14ac:dyDescent="0.35">
      <c r="AA1035" s="255"/>
    </row>
    <row r="1036" spans="27:27" x14ac:dyDescent="0.35">
      <c r="AA1036" s="255"/>
    </row>
    <row r="1037" spans="27:27" x14ac:dyDescent="0.35">
      <c r="AA1037" s="255"/>
    </row>
    <row r="1038" spans="27:27" x14ac:dyDescent="0.35">
      <c r="AA1038" s="255"/>
    </row>
    <row r="1039" spans="27:27" x14ac:dyDescent="0.35">
      <c r="AA1039" s="255"/>
    </row>
    <row r="1040" spans="27:27" x14ac:dyDescent="0.35">
      <c r="AA1040" s="255"/>
    </row>
    <row r="1041" spans="27:27" x14ac:dyDescent="0.35">
      <c r="AA1041" s="255"/>
    </row>
    <row r="1042" spans="27:27" x14ac:dyDescent="0.35">
      <c r="AA1042" s="255"/>
    </row>
    <row r="1043" spans="27:27" x14ac:dyDescent="0.35">
      <c r="AA1043" s="255"/>
    </row>
    <row r="1044" spans="27:27" x14ac:dyDescent="0.35">
      <c r="AA1044" s="255"/>
    </row>
    <row r="1045" spans="27:27" x14ac:dyDescent="0.35">
      <c r="AA1045" s="255"/>
    </row>
    <row r="1046" spans="27:27" x14ac:dyDescent="0.35">
      <c r="AA1046" s="255"/>
    </row>
    <row r="1047" spans="27:27" x14ac:dyDescent="0.35">
      <c r="AA1047" s="255"/>
    </row>
    <row r="1048" spans="27:27" x14ac:dyDescent="0.35">
      <c r="AA1048" s="255"/>
    </row>
    <row r="1049" spans="27:27" x14ac:dyDescent="0.35">
      <c r="AA1049" s="255"/>
    </row>
    <row r="1050" spans="27:27" x14ac:dyDescent="0.35">
      <c r="AA1050" s="255"/>
    </row>
    <row r="1051" spans="27:27" x14ac:dyDescent="0.35">
      <c r="AA1051" s="255"/>
    </row>
    <row r="1052" spans="27:27" x14ac:dyDescent="0.35">
      <c r="AA1052" s="255"/>
    </row>
    <row r="1053" spans="27:27" x14ac:dyDescent="0.35">
      <c r="AA1053" s="255"/>
    </row>
    <row r="1054" spans="27:27" x14ac:dyDescent="0.35">
      <c r="AA1054" s="255"/>
    </row>
    <row r="1055" spans="27:27" x14ac:dyDescent="0.35">
      <c r="AA1055" s="255"/>
    </row>
    <row r="1056" spans="27:27" x14ac:dyDescent="0.35">
      <c r="AA1056" s="255"/>
    </row>
    <row r="1057" spans="27:27" x14ac:dyDescent="0.35">
      <c r="AA1057" s="255"/>
    </row>
    <row r="1058" spans="27:27" x14ac:dyDescent="0.35">
      <c r="AA1058" s="255"/>
    </row>
    <row r="1059" spans="27:27" x14ac:dyDescent="0.35">
      <c r="AA1059" s="255"/>
    </row>
    <row r="1060" spans="27:27" x14ac:dyDescent="0.35">
      <c r="AA1060" s="255"/>
    </row>
    <row r="1061" spans="27:27" x14ac:dyDescent="0.35">
      <c r="AA1061" s="255"/>
    </row>
    <row r="1062" spans="27:27" x14ac:dyDescent="0.35">
      <c r="AA1062" s="255"/>
    </row>
    <row r="1063" spans="27:27" x14ac:dyDescent="0.35">
      <c r="AA1063" s="255"/>
    </row>
    <row r="1064" spans="27:27" x14ac:dyDescent="0.35">
      <c r="AA1064" s="255"/>
    </row>
    <row r="1065" spans="27:27" x14ac:dyDescent="0.35">
      <c r="AA1065" s="255"/>
    </row>
    <row r="1066" spans="27:27" x14ac:dyDescent="0.35">
      <c r="AA1066" s="255"/>
    </row>
    <row r="1067" spans="27:27" x14ac:dyDescent="0.35">
      <c r="AA1067" s="255"/>
    </row>
    <row r="1068" spans="27:27" x14ac:dyDescent="0.35">
      <c r="AA1068" s="255"/>
    </row>
    <row r="1069" spans="27:27" x14ac:dyDescent="0.35">
      <c r="AA1069" s="255"/>
    </row>
    <row r="1070" spans="27:27" x14ac:dyDescent="0.35">
      <c r="AA1070" s="255"/>
    </row>
    <row r="1071" spans="27:27" x14ac:dyDescent="0.35">
      <c r="AA1071" s="255"/>
    </row>
    <row r="1072" spans="27:27" x14ac:dyDescent="0.35">
      <c r="AA1072" s="255"/>
    </row>
    <row r="1073" spans="27:27" x14ac:dyDescent="0.35">
      <c r="AA1073" s="255"/>
    </row>
    <row r="1074" spans="27:27" x14ac:dyDescent="0.35">
      <c r="AA1074" s="255"/>
    </row>
    <row r="1075" spans="27:27" x14ac:dyDescent="0.35">
      <c r="AA1075" s="255"/>
    </row>
    <row r="1076" spans="27:27" x14ac:dyDescent="0.35">
      <c r="AA1076" s="255"/>
    </row>
    <row r="1077" spans="27:27" x14ac:dyDescent="0.35">
      <c r="AA1077" s="255"/>
    </row>
    <row r="1078" spans="27:27" x14ac:dyDescent="0.35">
      <c r="AA1078" s="255"/>
    </row>
    <row r="1079" spans="27:27" x14ac:dyDescent="0.35">
      <c r="AA1079" s="255"/>
    </row>
    <row r="1080" spans="27:27" x14ac:dyDescent="0.35">
      <c r="AA1080" s="255"/>
    </row>
    <row r="1081" spans="27:27" x14ac:dyDescent="0.35">
      <c r="AA1081" s="255"/>
    </row>
    <row r="1082" spans="27:27" x14ac:dyDescent="0.35">
      <c r="AA1082" s="255"/>
    </row>
    <row r="1083" spans="27:27" x14ac:dyDescent="0.35">
      <c r="AA1083" s="255"/>
    </row>
    <row r="1084" spans="27:27" x14ac:dyDescent="0.35">
      <c r="AA1084" s="255"/>
    </row>
    <row r="1085" spans="27:27" x14ac:dyDescent="0.35">
      <c r="AA1085" s="255"/>
    </row>
    <row r="1086" spans="27:27" x14ac:dyDescent="0.35">
      <c r="AA1086" s="255"/>
    </row>
    <row r="1087" spans="27:27" x14ac:dyDescent="0.35">
      <c r="AA1087" s="255"/>
    </row>
    <row r="1088" spans="27:27" x14ac:dyDescent="0.35">
      <c r="AA1088" s="255"/>
    </row>
    <row r="1089" spans="27:27" x14ac:dyDescent="0.35">
      <c r="AA1089" s="255"/>
    </row>
    <row r="1090" spans="27:27" x14ac:dyDescent="0.35">
      <c r="AA1090" s="255"/>
    </row>
    <row r="1091" spans="27:27" x14ac:dyDescent="0.35">
      <c r="AA1091" s="255"/>
    </row>
    <row r="1092" spans="27:27" x14ac:dyDescent="0.35">
      <c r="AA1092" s="255"/>
    </row>
    <row r="1093" spans="27:27" x14ac:dyDescent="0.35">
      <c r="AA1093" s="255"/>
    </row>
    <row r="1094" spans="27:27" x14ac:dyDescent="0.35">
      <c r="AA1094" s="255"/>
    </row>
    <row r="1095" spans="27:27" x14ac:dyDescent="0.35">
      <c r="AA1095" s="255"/>
    </row>
    <row r="1096" spans="27:27" x14ac:dyDescent="0.35">
      <c r="AA1096" s="255"/>
    </row>
    <row r="1097" spans="27:27" x14ac:dyDescent="0.35">
      <c r="AA1097" s="255"/>
    </row>
    <row r="1098" spans="27:27" x14ac:dyDescent="0.35">
      <c r="AA1098" s="255"/>
    </row>
    <row r="1099" spans="27:27" x14ac:dyDescent="0.35">
      <c r="AA1099" s="255"/>
    </row>
    <row r="1100" spans="27:27" x14ac:dyDescent="0.35">
      <c r="AA1100" s="255"/>
    </row>
    <row r="1101" spans="27:27" x14ac:dyDescent="0.35">
      <c r="AA1101" s="255"/>
    </row>
    <row r="1102" spans="27:27" x14ac:dyDescent="0.35">
      <c r="AA1102" s="255"/>
    </row>
    <row r="1103" spans="27:27" x14ac:dyDescent="0.35">
      <c r="AA1103" s="255"/>
    </row>
    <row r="1104" spans="27:27" x14ac:dyDescent="0.35">
      <c r="AA1104" s="255"/>
    </row>
    <row r="1105" spans="27:27" x14ac:dyDescent="0.35">
      <c r="AA1105" s="255"/>
    </row>
    <row r="1106" spans="27:27" x14ac:dyDescent="0.35">
      <c r="AA1106" s="255"/>
    </row>
    <row r="1107" spans="27:27" x14ac:dyDescent="0.35">
      <c r="AA1107" s="255"/>
    </row>
    <row r="1108" spans="27:27" x14ac:dyDescent="0.35">
      <c r="AA1108" s="255"/>
    </row>
    <row r="1109" spans="27:27" x14ac:dyDescent="0.35">
      <c r="AA1109" s="255"/>
    </row>
    <row r="1110" spans="27:27" x14ac:dyDescent="0.35">
      <c r="AA1110" s="255"/>
    </row>
    <row r="1111" spans="27:27" x14ac:dyDescent="0.35">
      <c r="AA1111" s="255"/>
    </row>
    <row r="1112" spans="27:27" x14ac:dyDescent="0.35">
      <c r="AA1112" s="255"/>
    </row>
    <row r="1113" spans="27:27" x14ac:dyDescent="0.35">
      <c r="AA1113" s="255"/>
    </row>
    <row r="1114" spans="27:27" x14ac:dyDescent="0.35">
      <c r="AA1114" s="255"/>
    </row>
    <row r="1115" spans="27:27" x14ac:dyDescent="0.35">
      <c r="AA1115" s="255"/>
    </row>
    <row r="1116" spans="27:27" x14ac:dyDescent="0.35">
      <c r="AA1116" s="255"/>
    </row>
    <row r="1117" spans="27:27" x14ac:dyDescent="0.35">
      <c r="AA1117" s="255"/>
    </row>
    <row r="1118" spans="27:27" x14ac:dyDescent="0.35">
      <c r="AA1118" s="255"/>
    </row>
    <row r="1119" spans="27:27" x14ac:dyDescent="0.35">
      <c r="AA1119" s="255"/>
    </row>
    <row r="1120" spans="27:27" x14ac:dyDescent="0.35">
      <c r="AA1120" s="255"/>
    </row>
    <row r="1121" spans="27:27" x14ac:dyDescent="0.35">
      <c r="AA1121" s="255"/>
    </row>
    <row r="1122" spans="27:27" x14ac:dyDescent="0.35">
      <c r="AA1122" s="255"/>
    </row>
    <row r="1123" spans="27:27" x14ac:dyDescent="0.35">
      <c r="AA1123" s="255"/>
    </row>
    <row r="1124" spans="27:27" x14ac:dyDescent="0.35">
      <c r="AA1124" s="255"/>
    </row>
    <row r="1125" spans="27:27" x14ac:dyDescent="0.35">
      <c r="AA1125" s="255"/>
    </row>
    <row r="1126" spans="27:27" x14ac:dyDescent="0.35">
      <c r="AA1126" s="255"/>
    </row>
    <row r="1127" spans="27:27" x14ac:dyDescent="0.35">
      <c r="AA1127" s="255"/>
    </row>
    <row r="1128" spans="27:27" x14ac:dyDescent="0.35">
      <c r="AA1128" s="255"/>
    </row>
    <row r="1129" spans="27:27" x14ac:dyDescent="0.35">
      <c r="AA1129" s="255"/>
    </row>
    <row r="1130" spans="27:27" x14ac:dyDescent="0.35">
      <c r="AA1130" s="255"/>
    </row>
    <row r="1131" spans="27:27" x14ac:dyDescent="0.35">
      <c r="AA1131" s="255"/>
    </row>
    <row r="1132" spans="27:27" x14ac:dyDescent="0.35">
      <c r="AA1132" s="255"/>
    </row>
    <row r="1133" spans="27:27" x14ac:dyDescent="0.35">
      <c r="AA1133" s="255"/>
    </row>
    <row r="1134" spans="27:27" x14ac:dyDescent="0.35">
      <c r="AA1134" s="255"/>
    </row>
    <row r="1135" spans="27:27" x14ac:dyDescent="0.35">
      <c r="AA1135" s="255"/>
    </row>
    <row r="1136" spans="27:27" x14ac:dyDescent="0.35">
      <c r="AA1136" s="255"/>
    </row>
    <row r="1137" spans="27:27" x14ac:dyDescent="0.35">
      <c r="AA1137" s="255"/>
    </row>
    <row r="1138" spans="27:27" x14ac:dyDescent="0.35">
      <c r="AA1138" s="255"/>
    </row>
    <row r="1139" spans="27:27" x14ac:dyDescent="0.35">
      <c r="AA1139" s="255"/>
    </row>
    <row r="1140" spans="27:27" x14ac:dyDescent="0.35">
      <c r="AA1140" s="255"/>
    </row>
    <row r="1141" spans="27:27" x14ac:dyDescent="0.35">
      <c r="AA1141" s="255"/>
    </row>
    <row r="1142" spans="27:27" x14ac:dyDescent="0.35">
      <c r="AA1142" s="255"/>
    </row>
    <row r="1143" spans="27:27" x14ac:dyDescent="0.35">
      <c r="AA1143" s="255"/>
    </row>
    <row r="1144" spans="27:27" x14ac:dyDescent="0.35">
      <c r="AA1144" s="255"/>
    </row>
    <row r="1145" spans="27:27" x14ac:dyDescent="0.35">
      <c r="AA1145" s="255"/>
    </row>
    <row r="1146" spans="27:27" x14ac:dyDescent="0.35">
      <c r="AA1146" s="255"/>
    </row>
    <row r="1147" spans="27:27" x14ac:dyDescent="0.35">
      <c r="AA1147" s="255"/>
    </row>
    <row r="1148" spans="27:27" x14ac:dyDescent="0.35">
      <c r="AA1148" s="255"/>
    </row>
    <row r="1149" spans="27:27" x14ac:dyDescent="0.35">
      <c r="AA1149" s="255"/>
    </row>
    <row r="1150" spans="27:27" x14ac:dyDescent="0.35">
      <c r="AA1150" s="255"/>
    </row>
    <row r="1151" spans="27:27" x14ac:dyDescent="0.35">
      <c r="AA1151" s="255"/>
    </row>
    <row r="1152" spans="27:27" x14ac:dyDescent="0.35">
      <c r="AA1152" s="255"/>
    </row>
    <row r="1153" spans="27:27" x14ac:dyDescent="0.35">
      <c r="AA1153" s="255"/>
    </row>
    <row r="1154" spans="27:27" x14ac:dyDescent="0.35">
      <c r="AA1154" s="255"/>
    </row>
    <row r="1155" spans="27:27" x14ac:dyDescent="0.35">
      <c r="AA1155" s="255"/>
    </row>
    <row r="1156" spans="27:27" x14ac:dyDescent="0.35">
      <c r="AA1156" s="255"/>
    </row>
    <row r="1157" spans="27:27" x14ac:dyDescent="0.35">
      <c r="AA1157" s="255"/>
    </row>
    <row r="1158" spans="27:27" x14ac:dyDescent="0.35">
      <c r="AA1158" s="255"/>
    </row>
    <row r="1159" spans="27:27" x14ac:dyDescent="0.35">
      <c r="AA1159" s="255"/>
    </row>
    <row r="1160" spans="27:27" x14ac:dyDescent="0.35">
      <c r="AA1160" s="255"/>
    </row>
    <row r="1161" spans="27:27" x14ac:dyDescent="0.35">
      <c r="AA1161" s="255"/>
    </row>
    <row r="1162" spans="27:27" x14ac:dyDescent="0.35">
      <c r="AA1162" s="255"/>
    </row>
    <row r="1163" spans="27:27" x14ac:dyDescent="0.35">
      <c r="AA1163" s="255"/>
    </row>
    <row r="1164" spans="27:27" x14ac:dyDescent="0.35">
      <c r="AA1164" s="255"/>
    </row>
    <row r="1165" spans="27:27" x14ac:dyDescent="0.35">
      <c r="AA1165" s="255"/>
    </row>
    <row r="1166" spans="27:27" x14ac:dyDescent="0.35">
      <c r="AA1166" s="255"/>
    </row>
    <row r="1167" spans="27:27" x14ac:dyDescent="0.35">
      <c r="AA1167" s="255"/>
    </row>
    <row r="1168" spans="27:27" x14ac:dyDescent="0.35">
      <c r="AA1168" s="255"/>
    </row>
    <row r="1169" spans="27:27" x14ac:dyDescent="0.35">
      <c r="AA1169" s="255"/>
    </row>
    <row r="1170" spans="27:27" x14ac:dyDescent="0.35">
      <c r="AA1170" s="255"/>
    </row>
    <row r="1171" spans="27:27" x14ac:dyDescent="0.35">
      <c r="AA1171" s="255"/>
    </row>
    <row r="1172" spans="27:27" x14ac:dyDescent="0.35">
      <c r="AA1172" s="255"/>
    </row>
    <row r="1173" spans="27:27" x14ac:dyDescent="0.35">
      <c r="AA1173" s="255"/>
    </row>
    <row r="1174" spans="27:27" x14ac:dyDescent="0.35">
      <c r="AA1174" s="255"/>
    </row>
    <row r="1175" spans="27:27" x14ac:dyDescent="0.35">
      <c r="AA1175" s="255"/>
    </row>
    <row r="1176" spans="27:27" x14ac:dyDescent="0.35">
      <c r="AA1176" s="255"/>
    </row>
    <row r="1177" spans="27:27" x14ac:dyDescent="0.35">
      <c r="AA1177" s="255"/>
    </row>
    <row r="1178" spans="27:27" x14ac:dyDescent="0.35">
      <c r="AA1178" s="255"/>
    </row>
    <row r="1179" spans="27:27" x14ac:dyDescent="0.35">
      <c r="AA1179" s="255"/>
    </row>
    <row r="1180" spans="27:27" x14ac:dyDescent="0.35">
      <c r="AA1180" s="255"/>
    </row>
    <row r="1181" spans="27:27" x14ac:dyDescent="0.35">
      <c r="AA1181" s="255"/>
    </row>
    <row r="1182" spans="27:27" x14ac:dyDescent="0.35">
      <c r="AA1182" s="255"/>
    </row>
    <row r="1183" spans="27:27" x14ac:dyDescent="0.35">
      <c r="AA1183" s="255"/>
    </row>
    <row r="1184" spans="27:27" x14ac:dyDescent="0.35">
      <c r="AA1184" s="255"/>
    </row>
    <row r="1185" spans="27:27" x14ac:dyDescent="0.35">
      <c r="AA1185" s="255"/>
    </row>
    <row r="1186" spans="27:27" x14ac:dyDescent="0.35">
      <c r="AA1186" s="255"/>
    </row>
    <row r="1187" spans="27:27" x14ac:dyDescent="0.35">
      <c r="AA1187" s="255"/>
    </row>
    <row r="1188" spans="27:27" x14ac:dyDescent="0.35">
      <c r="AA1188" s="255"/>
    </row>
    <row r="1189" spans="27:27" x14ac:dyDescent="0.35">
      <c r="AA1189" s="255"/>
    </row>
    <row r="1190" spans="27:27" x14ac:dyDescent="0.35">
      <c r="AA1190" s="255"/>
    </row>
    <row r="1191" spans="27:27" x14ac:dyDescent="0.35">
      <c r="AA1191" s="255"/>
    </row>
    <row r="1192" spans="27:27" x14ac:dyDescent="0.35">
      <c r="AA1192" s="255"/>
    </row>
    <row r="1193" spans="27:27" x14ac:dyDescent="0.35">
      <c r="AA1193" s="255"/>
    </row>
    <row r="1194" spans="27:27" x14ac:dyDescent="0.35">
      <c r="AA1194" s="255"/>
    </row>
    <row r="1195" spans="27:27" x14ac:dyDescent="0.35">
      <c r="AA1195" s="255"/>
    </row>
    <row r="1196" spans="27:27" x14ac:dyDescent="0.35">
      <c r="AA1196" s="255"/>
    </row>
    <row r="1197" spans="27:27" x14ac:dyDescent="0.35">
      <c r="AA1197" s="255"/>
    </row>
    <row r="1198" spans="27:27" x14ac:dyDescent="0.35">
      <c r="AA1198" s="255"/>
    </row>
    <row r="1199" spans="27:27" x14ac:dyDescent="0.35">
      <c r="AA1199" s="255"/>
    </row>
    <row r="1200" spans="27:27" x14ac:dyDescent="0.35">
      <c r="AA1200" s="255"/>
    </row>
    <row r="1201" spans="27:27" x14ac:dyDescent="0.35">
      <c r="AA1201" s="255"/>
    </row>
    <row r="1202" spans="27:27" x14ac:dyDescent="0.35">
      <c r="AA1202" s="255"/>
    </row>
    <row r="1203" spans="27:27" x14ac:dyDescent="0.35">
      <c r="AA1203" s="255"/>
    </row>
    <row r="1204" spans="27:27" x14ac:dyDescent="0.35">
      <c r="AA1204" s="255"/>
    </row>
    <row r="1205" spans="27:27" x14ac:dyDescent="0.35">
      <c r="AA1205" s="255"/>
    </row>
    <row r="1206" spans="27:27" x14ac:dyDescent="0.35">
      <c r="AA1206" s="255"/>
    </row>
    <row r="1207" spans="27:27" x14ac:dyDescent="0.35">
      <c r="AA1207" s="255"/>
    </row>
    <row r="1208" spans="27:27" x14ac:dyDescent="0.35">
      <c r="AA1208" s="255"/>
    </row>
    <row r="1209" spans="27:27" x14ac:dyDescent="0.35">
      <c r="AA1209" s="255"/>
    </row>
    <row r="1210" spans="27:27" x14ac:dyDescent="0.35">
      <c r="AA1210" s="255"/>
    </row>
    <row r="1211" spans="27:27" x14ac:dyDescent="0.35">
      <c r="AA1211" s="255"/>
    </row>
    <row r="1212" spans="27:27" x14ac:dyDescent="0.35">
      <c r="AA1212" s="255"/>
    </row>
    <row r="1213" spans="27:27" x14ac:dyDescent="0.35">
      <c r="AA1213" s="255"/>
    </row>
    <row r="1214" spans="27:27" x14ac:dyDescent="0.35">
      <c r="AA1214" s="255"/>
    </row>
    <row r="1215" spans="27:27" x14ac:dyDescent="0.35">
      <c r="AA1215" s="255"/>
    </row>
    <row r="1216" spans="27:27" x14ac:dyDescent="0.35">
      <c r="AA1216" s="255"/>
    </row>
    <row r="1217" spans="27:27" x14ac:dyDescent="0.35">
      <c r="AA1217" s="255"/>
    </row>
    <row r="1218" spans="27:27" x14ac:dyDescent="0.35">
      <c r="AA1218" s="255"/>
    </row>
    <row r="1219" spans="27:27" x14ac:dyDescent="0.35">
      <c r="AA1219" s="255"/>
    </row>
    <row r="1220" spans="27:27" x14ac:dyDescent="0.35">
      <c r="AA1220" s="255"/>
    </row>
    <row r="1221" spans="27:27" x14ac:dyDescent="0.35">
      <c r="AA1221" s="255"/>
    </row>
    <row r="1222" spans="27:27" x14ac:dyDescent="0.35">
      <c r="AA1222" s="255"/>
    </row>
    <row r="1223" spans="27:27" x14ac:dyDescent="0.35">
      <c r="AA1223" s="255"/>
    </row>
    <row r="1224" spans="27:27" x14ac:dyDescent="0.35">
      <c r="AA1224" s="255"/>
    </row>
    <row r="1225" spans="27:27" x14ac:dyDescent="0.35">
      <c r="AA1225" s="255"/>
    </row>
    <row r="1226" spans="27:27" x14ac:dyDescent="0.35">
      <c r="AA1226" s="255"/>
    </row>
    <row r="1227" spans="27:27" x14ac:dyDescent="0.35">
      <c r="AA1227" s="255"/>
    </row>
    <row r="1228" spans="27:27" x14ac:dyDescent="0.35">
      <c r="AA1228" s="255"/>
    </row>
    <row r="1229" spans="27:27" x14ac:dyDescent="0.35">
      <c r="AA1229" s="255"/>
    </row>
    <row r="1230" spans="27:27" x14ac:dyDescent="0.35">
      <c r="AA1230" s="255"/>
    </row>
    <row r="1231" spans="27:27" x14ac:dyDescent="0.35">
      <c r="AA1231" s="255"/>
    </row>
    <row r="1232" spans="27:27" x14ac:dyDescent="0.35">
      <c r="AA1232" s="255"/>
    </row>
    <row r="1233" spans="27:27" x14ac:dyDescent="0.35">
      <c r="AA1233" s="255"/>
    </row>
    <row r="1234" spans="27:27" x14ac:dyDescent="0.35">
      <c r="AA1234" s="255"/>
    </row>
    <row r="1235" spans="27:27" x14ac:dyDescent="0.35">
      <c r="AA1235" s="255"/>
    </row>
    <row r="1236" spans="27:27" x14ac:dyDescent="0.35">
      <c r="AA1236" s="255"/>
    </row>
    <row r="1237" spans="27:27" x14ac:dyDescent="0.35">
      <c r="AA1237" s="255"/>
    </row>
    <row r="1238" spans="27:27" x14ac:dyDescent="0.35">
      <c r="AA1238" s="255"/>
    </row>
    <row r="1239" spans="27:27" x14ac:dyDescent="0.35">
      <c r="AA1239" s="255"/>
    </row>
    <row r="1240" spans="27:27" x14ac:dyDescent="0.35">
      <c r="AA1240" s="255"/>
    </row>
    <row r="1241" spans="27:27" x14ac:dyDescent="0.35">
      <c r="AA1241" s="255"/>
    </row>
    <row r="1242" spans="27:27" x14ac:dyDescent="0.35">
      <c r="AA1242" s="255"/>
    </row>
    <row r="1243" spans="27:27" x14ac:dyDescent="0.35">
      <c r="AA1243" s="255"/>
    </row>
    <row r="1244" spans="27:27" x14ac:dyDescent="0.35">
      <c r="AA1244" s="255"/>
    </row>
    <row r="1245" spans="27:27" x14ac:dyDescent="0.35">
      <c r="AA1245" s="255"/>
    </row>
    <row r="1246" spans="27:27" x14ac:dyDescent="0.35">
      <c r="AA1246" s="255"/>
    </row>
    <row r="1247" spans="27:27" x14ac:dyDescent="0.35">
      <c r="AA1247" s="255"/>
    </row>
    <row r="1248" spans="27:27" x14ac:dyDescent="0.35">
      <c r="AA1248" s="255"/>
    </row>
    <row r="1249" spans="27:27" x14ac:dyDescent="0.35">
      <c r="AA1249" s="255"/>
    </row>
    <row r="1250" spans="27:27" x14ac:dyDescent="0.35">
      <c r="AA1250" s="255"/>
    </row>
    <row r="1251" spans="27:27" x14ac:dyDescent="0.35">
      <c r="AA1251" s="255"/>
    </row>
    <row r="1252" spans="27:27" x14ac:dyDescent="0.35">
      <c r="AA1252" s="255"/>
    </row>
    <row r="1253" spans="27:27" x14ac:dyDescent="0.35">
      <c r="AA1253" s="255"/>
    </row>
    <row r="1254" spans="27:27" x14ac:dyDescent="0.35">
      <c r="AA1254" s="255"/>
    </row>
    <row r="1255" spans="27:27" x14ac:dyDescent="0.35">
      <c r="AA1255" s="255"/>
    </row>
    <row r="1256" spans="27:27" x14ac:dyDescent="0.35">
      <c r="AA1256" s="255"/>
    </row>
    <row r="1257" spans="27:27" x14ac:dyDescent="0.35">
      <c r="AA1257" s="255"/>
    </row>
    <row r="1258" spans="27:27" x14ac:dyDescent="0.35">
      <c r="AA1258" s="255"/>
    </row>
    <row r="1259" spans="27:27" x14ac:dyDescent="0.35">
      <c r="AA1259" s="255"/>
    </row>
    <row r="1260" spans="27:27" x14ac:dyDescent="0.35">
      <c r="AA1260" s="255"/>
    </row>
    <row r="1261" spans="27:27" x14ac:dyDescent="0.35">
      <c r="AA1261" s="255"/>
    </row>
    <row r="1262" spans="27:27" x14ac:dyDescent="0.35">
      <c r="AA1262" s="255"/>
    </row>
    <row r="1263" spans="27:27" x14ac:dyDescent="0.35">
      <c r="AA1263" s="255"/>
    </row>
    <row r="1264" spans="27:27" x14ac:dyDescent="0.35">
      <c r="AA1264" s="255"/>
    </row>
    <row r="1265" spans="27:27" x14ac:dyDescent="0.35">
      <c r="AA1265" s="255"/>
    </row>
    <row r="1266" spans="27:27" x14ac:dyDescent="0.35">
      <c r="AA1266" s="255"/>
    </row>
    <row r="1267" spans="27:27" x14ac:dyDescent="0.35">
      <c r="AA1267" s="255"/>
    </row>
    <row r="1268" spans="27:27" x14ac:dyDescent="0.35">
      <c r="AA1268" s="255"/>
    </row>
    <row r="1269" spans="27:27" x14ac:dyDescent="0.35">
      <c r="AA1269" s="255"/>
    </row>
    <row r="1270" spans="27:27" x14ac:dyDescent="0.35">
      <c r="AA1270" s="255"/>
    </row>
    <row r="1271" spans="27:27" x14ac:dyDescent="0.35">
      <c r="AA1271" s="255"/>
    </row>
    <row r="1272" spans="27:27" x14ac:dyDescent="0.35">
      <c r="AA1272" s="255"/>
    </row>
    <row r="1273" spans="27:27" x14ac:dyDescent="0.35">
      <c r="AA1273" s="255"/>
    </row>
    <row r="1274" spans="27:27" x14ac:dyDescent="0.35">
      <c r="AA1274" s="255"/>
    </row>
    <row r="1275" spans="27:27" x14ac:dyDescent="0.35">
      <c r="AA1275" s="255"/>
    </row>
    <row r="1276" spans="27:27" x14ac:dyDescent="0.35">
      <c r="AA1276" s="255"/>
    </row>
    <row r="1277" spans="27:27" x14ac:dyDescent="0.35">
      <c r="AA1277" s="255"/>
    </row>
    <row r="1278" spans="27:27" x14ac:dyDescent="0.35">
      <c r="AA1278" s="255"/>
    </row>
    <row r="1279" spans="27:27" x14ac:dyDescent="0.35">
      <c r="AA1279" s="255"/>
    </row>
    <row r="1280" spans="27:27" x14ac:dyDescent="0.35">
      <c r="AA1280" s="255"/>
    </row>
    <row r="1281" spans="27:27" x14ac:dyDescent="0.35">
      <c r="AA1281" s="255"/>
    </row>
    <row r="1282" spans="27:27" x14ac:dyDescent="0.35">
      <c r="AA1282" s="255"/>
    </row>
    <row r="1283" spans="27:27" x14ac:dyDescent="0.35">
      <c r="AA1283" s="255"/>
    </row>
    <row r="1284" spans="27:27" x14ac:dyDescent="0.35">
      <c r="AA1284" s="255"/>
    </row>
    <row r="1285" spans="27:27" x14ac:dyDescent="0.35">
      <c r="AA1285" s="255"/>
    </row>
    <row r="1286" spans="27:27" x14ac:dyDescent="0.35">
      <c r="AA1286" s="255"/>
    </row>
    <row r="1287" spans="27:27" x14ac:dyDescent="0.35">
      <c r="AA1287" s="255"/>
    </row>
    <row r="1288" spans="27:27" x14ac:dyDescent="0.35">
      <c r="AA1288" s="255"/>
    </row>
    <row r="1289" spans="27:27" x14ac:dyDescent="0.35">
      <c r="AA1289" s="255"/>
    </row>
    <row r="1290" spans="27:27" x14ac:dyDescent="0.35">
      <c r="AA1290" s="255"/>
    </row>
    <row r="1291" spans="27:27" x14ac:dyDescent="0.35">
      <c r="AA1291" s="255"/>
    </row>
    <row r="1292" spans="27:27" x14ac:dyDescent="0.35">
      <c r="AA1292" s="255"/>
    </row>
    <row r="1293" spans="27:27" x14ac:dyDescent="0.35">
      <c r="AA1293" s="255"/>
    </row>
    <row r="1294" spans="27:27" x14ac:dyDescent="0.35">
      <c r="AA1294" s="255"/>
    </row>
    <row r="1295" spans="27:27" x14ac:dyDescent="0.35">
      <c r="AA1295" s="255"/>
    </row>
    <row r="1296" spans="27:27" x14ac:dyDescent="0.35">
      <c r="AA1296" s="255"/>
    </row>
    <row r="1297" spans="27:27" x14ac:dyDescent="0.35">
      <c r="AA1297" s="255"/>
    </row>
    <row r="1298" spans="27:27" x14ac:dyDescent="0.35">
      <c r="AA1298" s="255"/>
    </row>
    <row r="1299" spans="27:27" x14ac:dyDescent="0.35">
      <c r="AA1299" s="255"/>
    </row>
    <row r="1300" spans="27:27" x14ac:dyDescent="0.35">
      <c r="AA1300" s="255"/>
    </row>
    <row r="1301" spans="27:27" x14ac:dyDescent="0.35">
      <c r="AA1301" s="255"/>
    </row>
    <row r="1302" spans="27:27" x14ac:dyDescent="0.35">
      <c r="AA1302" s="255"/>
    </row>
    <row r="1303" spans="27:27" x14ac:dyDescent="0.35">
      <c r="AA1303" s="255"/>
    </row>
    <row r="1304" spans="27:27" x14ac:dyDescent="0.35">
      <c r="AA1304" s="255"/>
    </row>
    <row r="1305" spans="27:27" x14ac:dyDescent="0.35">
      <c r="AA1305" s="255"/>
    </row>
    <row r="1306" spans="27:27" x14ac:dyDescent="0.35">
      <c r="AA1306" s="255"/>
    </row>
    <row r="1307" spans="27:27" x14ac:dyDescent="0.35">
      <c r="AA1307" s="255"/>
    </row>
    <row r="1308" spans="27:27" x14ac:dyDescent="0.35">
      <c r="AA1308" s="255"/>
    </row>
    <row r="1309" spans="27:27" x14ac:dyDescent="0.35">
      <c r="AA1309" s="255"/>
    </row>
    <row r="1310" spans="27:27" x14ac:dyDescent="0.35">
      <c r="AA1310" s="255"/>
    </row>
    <row r="1311" spans="27:27" x14ac:dyDescent="0.35">
      <c r="AA1311" s="255"/>
    </row>
    <row r="1312" spans="27:27" x14ac:dyDescent="0.35">
      <c r="AA1312" s="255"/>
    </row>
    <row r="1313" spans="27:27" x14ac:dyDescent="0.35">
      <c r="AA1313" s="255"/>
    </row>
    <row r="1314" spans="27:27" x14ac:dyDescent="0.35">
      <c r="AA1314" s="255"/>
    </row>
    <row r="1315" spans="27:27" x14ac:dyDescent="0.35">
      <c r="AA1315" s="255"/>
    </row>
    <row r="1316" spans="27:27" x14ac:dyDescent="0.35">
      <c r="AA1316" s="255"/>
    </row>
    <row r="1317" spans="27:27" x14ac:dyDescent="0.35">
      <c r="AA1317" s="255"/>
    </row>
    <row r="1318" spans="27:27" x14ac:dyDescent="0.35">
      <c r="AA1318" s="255"/>
    </row>
    <row r="1319" spans="27:27" x14ac:dyDescent="0.35">
      <c r="AA1319" s="255"/>
    </row>
    <row r="1320" spans="27:27" x14ac:dyDescent="0.35">
      <c r="AA1320" s="255"/>
    </row>
    <row r="1321" spans="27:27" x14ac:dyDescent="0.35">
      <c r="AA1321" s="255"/>
    </row>
    <row r="1322" spans="27:27" x14ac:dyDescent="0.35">
      <c r="AA1322" s="255"/>
    </row>
    <row r="1323" spans="27:27" x14ac:dyDescent="0.35">
      <c r="AA1323" s="255"/>
    </row>
    <row r="1324" spans="27:27" x14ac:dyDescent="0.35">
      <c r="AA1324" s="255"/>
    </row>
    <row r="1325" spans="27:27" x14ac:dyDescent="0.35">
      <c r="AA1325" s="255"/>
    </row>
    <row r="1326" spans="27:27" x14ac:dyDescent="0.35">
      <c r="AA1326" s="255"/>
    </row>
    <row r="1327" spans="27:27" x14ac:dyDescent="0.35">
      <c r="AA1327" s="255"/>
    </row>
    <row r="1328" spans="27:27" x14ac:dyDescent="0.35">
      <c r="AA1328" s="255"/>
    </row>
    <row r="1329" spans="27:27" x14ac:dyDescent="0.35">
      <c r="AA1329" s="255"/>
    </row>
    <row r="1330" spans="27:27" x14ac:dyDescent="0.35">
      <c r="AA1330" s="255"/>
    </row>
    <row r="1331" spans="27:27" x14ac:dyDescent="0.35">
      <c r="AA1331" s="255"/>
    </row>
    <row r="1332" spans="27:27" x14ac:dyDescent="0.35">
      <c r="AA1332" s="255"/>
    </row>
    <row r="1333" spans="27:27" x14ac:dyDescent="0.35">
      <c r="AA1333" s="255"/>
    </row>
    <row r="1334" spans="27:27" x14ac:dyDescent="0.35">
      <c r="AA1334" s="255"/>
    </row>
    <row r="1335" spans="27:27" x14ac:dyDescent="0.35">
      <c r="AA1335" s="255"/>
    </row>
    <row r="1336" spans="27:27" x14ac:dyDescent="0.35">
      <c r="AA1336" s="255"/>
    </row>
    <row r="1337" spans="27:27" x14ac:dyDescent="0.35">
      <c r="AA1337" s="255"/>
    </row>
    <row r="1338" spans="27:27" x14ac:dyDescent="0.35">
      <c r="AA1338" s="255"/>
    </row>
    <row r="1339" spans="27:27" x14ac:dyDescent="0.35">
      <c r="AA1339" s="255"/>
    </row>
    <row r="1340" spans="27:27" x14ac:dyDescent="0.35">
      <c r="AA1340" s="255"/>
    </row>
    <row r="1341" spans="27:27" x14ac:dyDescent="0.35">
      <c r="AA1341" s="255"/>
    </row>
    <row r="1342" spans="27:27" x14ac:dyDescent="0.35">
      <c r="AA1342" s="255"/>
    </row>
    <row r="1343" spans="27:27" x14ac:dyDescent="0.35">
      <c r="AA1343" s="255"/>
    </row>
    <row r="1344" spans="27:27" x14ac:dyDescent="0.35">
      <c r="AA1344" s="255"/>
    </row>
    <row r="1345" spans="27:27" x14ac:dyDescent="0.35">
      <c r="AA1345" s="255"/>
    </row>
    <row r="1346" spans="27:27" x14ac:dyDescent="0.35">
      <c r="AA1346" s="255"/>
    </row>
    <row r="1347" spans="27:27" x14ac:dyDescent="0.35">
      <c r="AA1347" s="255"/>
    </row>
    <row r="1348" spans="27:27" x14ac:dyDescent="0.35">
      <c r="AA1348" s="255"/>
    </row>
    <row r="1349" spans="27:27" x14ac:dyDescent="0.35">
      <c r="AA1349" s="255"/>
    </row>
    <row r="1350" spans="27:27" x14ac:dyDescent="0.35">
      <c r="AA1350" s="255"/>
    </row>
    <row r="1351" spans="27:27" x14ac:dyDescent="0.35">
      <c r="AA1351" s="255"/>
    </row>
    <row r="1352" spans="27:27" x14ac:dyDescent="0.35">
      <c r="AA1352" s="255"/>
    </row>
    <row r="1353" spans="27:27" x14ac:dyDescent="0.35">
      <c r="AA1353" s="255"/>
    </row>
    <row r="1354" spans="27:27" x14ac:dyDescent="0.35">
      <c r="AA1354" s="255"/>
    </row>
    <row r="1355" spans="27:27" x14ac:dyDescent="0.35">
      <c r="AA1355" s="255"/>
    </row>
    <row r="1356" spans="27:27" x14ac:dyDescent="0.35">
      <c r="AA1356" s="255"/>
    </row>
    <row r="1357" spans="27:27" x14ac:dyDescent="0.35">
      <c r="AA1357" s="255"/>
    </row>
    <row r="1358" spans="27:27" x14ac:dyDescent="0.35">
      <c r="AA1358" s="255"/>
    </row>
    <row r="1359" spans="27:27" x14ac:dyDescent="0.35">
      <c r="AA1359" s="255"/>
    </row>
    <row r="1360" spans="27:27" x14ac:dyDescent="0.35">
      <c r="AA1360" s="255"/>
    </row>
    <row r="1361" spans="27:27" x14ac:dyDescent="0.35">
      <c r="AA1361" s="255"/>
    </row>
    <row r="1362" spans="27:27" x14ac:dyDescent="0.35">
      <c r="AA1362" s="255"/>
    </row>
    <row r="1363" spans="27:27" x14ac:dyDescent="0.35">
      <c r="AA1363" s="255"/>
    </row>
    <row r="1364" spans="27:27" x14ac:dyDescent="0.35">
      <c r="AA1364" s="255"/>
    </row>
    <row r="1365" spans="27:27" x14ac:dyDescent="0.35">
      <c r="AA1365" s="255"/>
    </row>
    <row r="1366" spans="27:27" x14ac:dyDescent="0.35">
      <c r="AA1366" s="255"/>
    </row>
    <row r="1367" spans="27:27" x14ac:dyDescent="0.35">
      <c r="AA1367" s="255"/>
    </row>
    <row r="1368" spans="27:27" x14ac:dyDescent="0.35">
      <c r="AA1368" s="255"/>
    </row>
    <row r="1369" spans="27:27" x14ac:dyDescent="0.35">
      <c r="AA1369" s="255"/>
    </row>
    <row r="1370" spans="27:27" x14ac:dyDescent="0.35">
      <c r="AA1370" s="255"/>
    </row>
    <row r="1371" spans="27:27" x14ac:dyDescent="0.35">
      <c r="AA1371" s="255"/>
    </row>
    <row r="1372" spans="27:27" x14ac:dyDescent="0.35">
      <c r="AA1372" s="255"/>
    </row>
    <row r="1373" spans="27:27" x14ac:dyDescent="0.35">
      <c r="AA1373" s="255"/>
    </row>
    <row r="1374" spans="27:27" x14ac:dyDescent="0.35">
      <c r="AA1374" s="255"/>
    </row>
    <row r="1375" spans="27:27" x14ac:dyDescent="0.35">
      <c r="AA1375" s="255"/>
    </row>
    <row r="1376" spans="27:27" x14ac:dyDescent="0.35">
      <c r="AA1376" s="255"/>
    </row>
    <row r="1377" spans="27:27" x14ac:dyDescent="0.35">
      <c r="AA1377" s="255"/>
    </row>
    <row r="1378" spans="27:27" x14ac:dyDescent="0.35">
      <c r="AA1378" s="255"/>
    </row>
    <row r="1379" spans="27:27" x14ac:dyDescent="0.35">
      <c r="AA1379" s="255"/>
    </row>
    <row r="1380" spans="27:27" x14ac:dyDescent="0.35">
      <c r="AA1380" s="255"/>
    </row>
    <row r="1381" spans="27:27" x14ac:dyDescent="0.35">
      <c r="AA1381" s="255"/>
    </row>
    <row r="1382" spans="27:27" x14ac:dyDescent="0.35">
      <c r="AA1382" s="255"/>
    </row>
    <row r="1383" spans="27:27" x14ac:dyDescent="0.35">
      <c r="AA1383" s="255"/>
    </row>
    <row r="1384" spans="27:27" x14ac:dyDescent="0.35">
      <c r="AA1384" s="255"/>
    </row>
    <row r="1385" spans="27:27" x14ac:dyDescent="0.35">
      <c r="AA1385" s="255"/>
    </row>
    <row r="1386" spans="27:27" x14ac:dyDescent="0.35">
      <c r="AA1386" s="255"/>
    </row>
    <row r="1387" spans="27:27" x14ac:dyDescent="0.35">
      <c r="AA1387" s="255"/>
    </row>
    <row r="1388" spans="27:27" x14ac:dyDescent="0.35">
      <c r="AA1388" s="255"/>
    </row>
    <row r="1389" spans="27:27" x14ac:dyDescent="0.35">
      <c r="AA1389" s="255"/>
    </row>
    <row r="1390" spans="27:27" x14ac:dyDescent="0.35">
      <c r="AA1390" s="255"/>
    </row>
    <row r="1391" spans="27:27" x14ac:dyDescent="0.35">
      <c r="AA1391" s="255"/>
    </row>
    <row r="1392" spans="27:27" x14ac:dyDescent="0.35">
      <c r="AA1392" s="255"/>
    </row>
    <row r="1393" spans="27:27" x14ac:dyDescent="0.35">
      <c r="AA1393" s="255"/>
    </row>
    <row r="1394" spans="27:27" x14ac:dyDescent="0.35">
      <c r="AA1394" s="255"/>
    </row>
    <row r="1395" spans="27:27" x14ac:dyDescent="0.35">
      <c r="AA1395" s="255"/>
    </row>
    <row r="1396" spans="27:27" x14ac:dyDescent="0.35">
      <c r="AA1396" s="255"/>
    </row>
    <row r="1397" spans="27:27" x14ac:dyDescent="0.35">
      <c r="AA1397" s="255"/>
    </row>
    <row r="1398" spans="27:27" x14ac:dyDescent="0.35">
      <c r="AA1398" s="255"/>
    </row>
    <row r="1399" spans="27:27" x14ac:dyDescent="0.35">
      <c r="AA1399" s="255"/>
    </row>
    <row r="1400" spans="27:27" x14ac:dyDescent="0.35">
      <c r="AA1400" s="255"/>
    </row>
    <row r="1401" spans="27:27" x14ac:dyDescent="0.35">
      <c r="AA1401" s="255"/>
    </row>
    <row r="1402" spans="27:27" x14ac:dyDescent="0.35">
      <c r="AA1402" s="255"/>
    </row>
    <row r="1403" spans="27:27" x14ac:dyDescent="0.35">
      <c r="AA1403" s="255"/>
    </row>
    <row r="1404" spans="27:27" x14ac:dyDescent="0.35">
      <c r="AA1404" s="255"/>
    </row>
    <row r="1405" spans="27:27" x14ac:dyDescent="0.35">
      <c r="AA1405" s="255"/>
    </row>
    <row r="1406" spans="27:27" x14ac:dyDescent="0.35">
      <c r="AA1406" s="255"/>
    </row>
    <row r="1407" spans="27:27" x14ac:dyDescent="0.35">
      <c r="AA1407" s="255"/>
    </row>
    <row r="1408" spans="27:27" x14ac:dyDescent="0.35">
      <c r="AA1408" s="255"/>
    </row>
    <row r="1409" spans="27:27" x14ac:dyDescent="0.35">
      <c r="AA1409" s="255"/>
    </row>
    <row r="1410" spans="27:27" x14ac:dyDescent="0.35">
      <c r="AA1410" s="255"/>
    </row>
    <row r="1411" spans="27:27" x14ac:dyDescent="0.35">
      <c r="AA1411" s="255"/>
    </row>
    <row r="1412" spans="27:27" x14ac:dyDescent="0.35">
      <c r="AA1412" s="255"/>
    </row>
    <row r="1413" spans="27:27" x14ac:dyDescent="0.35">
      <c r="AA1413" s="255"/>
    </row>
    <row r="1414" spans="27:27" x14ac:dyDescent="0.35">
      <c r="AA1414" s="255"/>
    </row>
    <row r="1415" spans="27:27" x14ac:dyDescent="0.35">
      <c r="AA1415" s="255"/>
    </row>
    <row r="1416" spans="27:27" x14ac:dyDescent="0.35">
      <c r="AA1416" s="255"/>
    </row>
    <row r="1417" spans="27:27" x14ac:dyDescent="0.35">
      <c r="AA1417" s="255"/>
    </row>
    <row r="1418" spans="27:27" x14ac:dyDescent="0.35">
      <c r="AA1418" s="255"/>
    </row>
    <row r="1419" spans="27:27" x14ac:dyDescent="0.35">
      <c r="AA1419" s="255"/>
    </row>
    <row r="1420" spans="27:27" x14ac:dyDescent="0.35">
      <c r="AA1420" s="255"/>
    </row>
    <row r="1421" spans="27:27" x14ac:dyDescent="0.35">
      <c r="AA1421" s="255"/>
    </row>
    <row r="1422" spans="27:27" x14ac:dyDescent="0.35">
      <c r="AA1422" s="255"/>
    </row>
    <row r="1423" spans="27:27" x14ac:dyDescent="0.35">
      <c r="AA1423" s="255"/>
    </row>
    <row r="1424" spans="27:27" x14ac:dyDescent="0.35">
      <c r="AA1424" s="255"/>
    </row>
    <row r="1425" spans="27:27" x14ac:dyDescent="0.35">
      <c r="AA1425" s="255"/>
    </row>
    <row r="1426" spans="27:27" x14ac:dyDescent="0.35">
      <c r="AA1426" s="255"/>
    </row>
    <row r="1427" spans="27:27" x14ac:dyDescent="0.35">
      <c r="AA1427" s="255"/>
    </row>
    <row r="1428" spans="27:27" x14ac:dyDescent="0.35">
      <c r="AA1428" s="255"/>
    </row>
    <row r="1429" spans="27:27" x14ac:dyDescent="0.35">
      <c r="AA1429" s="255"/>
    </row>
    <row r="1430" spans="27:27" x14ac:dyDescent="0.35">
      <c r="AA1430" s="255"/>
    </row>
    <row r="1431" spans="27:27" x14ac:dyDescent="0.35">
      <c r="AA1431" s="255"/>
    </row>
    <row r="1432" spans="27:27" x14ac:dyDescent="0.35">
      <c r="AA1432" s="255"/>
    </row>
    <row r="1433" spans="27:27" x14ac:dyDescent="0.35">
      <c r="AA1433" s="255"/>
    </row>
    <row r="1434" spans="27:27" x14ac:dyDescent="0.35">
      <c r="AA1434" s="255"/>
    </row>
    <row r="1435" spans="27:27" x14ac:dyDescent="0.35">
      <c r="AA1435" s="255"/>
    </row>
    <row r="1436" spans="27:27" x14ac:dyDescent="0.35">
      <c r="AA1436" s="255"/>
    </row>
    <row r="1437" spans="27:27" x14ac:dyDescent="0.35">
      <c r="AA1437" s="255"/>
    </row>
    <row r="1438" spans="27:27" x14ac:dyDescent="0.35">
      <c r="AA1438" s="255"/>
    </row>
    <row r="1439" spans="27:27" x14ac:dyDescent="0.35">
      <c r="AA1439" s="255"/>
    </row>
    <row r="1440" spans="27:27" x14ac:dyDescent="0.35">
      <c r="AA1440" s="255"/>
    </row>
    <row r="1441" spans="27:27" x14ac:dyDescent="0.35">
      <c r="AA1441" s="255"/>
    </row>
    <row r="1442" spans="27:27" x14ac:dyDescent="0.35">
      <c r="AA1442" s="255"/>
    </row>
    <row r="1443" spans="27:27" x14ac:dyDescent="0.35">
      <c r="AA1443" s="255"/>
    </row>
    <row r="1444" spans="27:27" x14ac:dyDescent="0.35">
      <c r="AA1444" s="255"/>
    </row>
    <row r="1445" spans="27:27" x14ac:dyDescent="0.35">
      <c r="AA1445" s="255"/>
    </row>
    <row r="1446" spans="27:27" x14ac:dyDescent="0.35">
      <c r="AA1446" s="255"/>
    </row>
    <row r="1447" spans="27:27" x14ac:dyDescent="0.35">
      <c r="AA1447" s="255"/>
    </row>
    <row r="1448" spans="27:27" x14ac:dyDescent="0.35">
      <c r="AA1448" s="255"/>
    </row>
    <row r="1449" spans="27:27" x14ac:dyDescent="0.35">
      <c r="AA1449" s="255"/>
    </row>
    <row r="1450" spans="27:27" x14ac:dyDescent="0.35">
      <c r="AA1450" s="255"/>
    </row>
    <row r="1451" spans="27:27" x14ac:dyDescent="0.35">
      <c r="AA1451" s="255"/>
    </row>
    <row r="1452" spans="27:27" x14ac:dyDescent="0.35">
      <c r="AA1452" s="255"/>
    </row>
    <row r="1453" spans="27:27" x14ac:dyDescent="0.35">
      <c r="AA1453" s="255"/>
    </row>
    <row r="1454" spans="27:27" x14ac:dyDescent="0.35">
      <c r="AA1454" s="255"/>
    </row>
    <row r="1455" spans="27:27" x14ac:dyDescent="0.35">
      <c r="AA1455" s="255"/>
    </row>
    <row r="1456" spans="27:27" x14ac:dyDescent="0.35">
      <c r="AA1456" s="255"/>
    </row>
    <row r="1457" spans="27:27" x14ac:dyDescent="0.35">
      <c r="AA1457" s="255"/>
    </row>
    <row r="1458" spans="27:27" x14ac:dyDescent="0.35">
      <c r="AA1458" s="255"/>
    </row>
    <row r="1459" spans="27:27" x14ac:dyDescent="0.35">
      <c r="AA1459" s="255"/>
    </row>
    <row r="1460" spans="27:27" x14ac:dyDescent="0.35">
      <c r="AA1460" s="255"/>
    </row>
    <row r="1461" spans="27:27" x14ac:dyDescent="0.35">
      <c r="AA1461" s="255"/>
    </row>
    <row r="1462" spans="27:27" x14ac:dyDescent="0.35">
      <c r="AA1462" s="255"/>
    </row>
    <row r="1463" spans="27:27" x14ac:dyDescent="0.35">
      <c r="AA1463" s="255"/>
    </row>
    <row r="1464" spans="27:27" x14ac:dyDescent="0.35">
      <c r="AA1464" s="255"/>
    </row>
    <row r="1465" spans="27:27" x14ac:dyDescent="0.35">
      <c r="AA1465" s="255"/>
    </row>
    <row r="1466" spans="27:27" x14ac:dyDescent="0.35">
      <c r="AA1466" s="255"/>
    </row>
    <row r="1467" spans="27:27" x14ac:dyDescent="0.35">
      <c r="AA1467" s="255"/>
    </row>
    <row r="1468" spans="27:27" x14ac:dyDescent="0.35">
      <c r="AA1468" s="255"/>
    </row>
    <row r="1469" spans="27:27" x14ac:dyDescent="0.35">
      <c r="AA1469" s="255"/>
    </row>
    <row r="1470" spans="27:27" x14ac:dyDescent="0.35">
      <c r="AA1470" s="255"/>
    </row>
    <row r="1471" spans="27:27" x14ac:dyDescent="0.35">
      <c r="AA1471" s="255"/>
    </row>
    <row r="1472" spans="27:27" x14ac:dyDescent="0.35">
      <c r="AA1472" s="255"/>
    </row>
    <row r="1473" spans="27:27" x14ac:dyDescent="0.35">
      <c r="AA1473" s="255"/>
    </row>
    <row r="1474" spans="27:27" x14ac:dyDescent="0.35">
      <c r="AA1474" s="255"/>
    </row>
    <row r="1475" spans="27:27" x14ac:dyDescent="0.35">
      <c r="AA1475" s="255"/>
    </row>
    <row r="1476" spans="27:27" x14ac:dyDescent="0.35">
      <c r="AA1476" s="255"/>
    </row>
    <row r="1477" spans="27:27" x14ac:dyDescent="0.35">
      <c r="AA1477" s="255"/>
    </row>
    <row r="1478" spans="27:27" x14ac:dyDescent="0.35">
      <c r="AA1478" s="255"/>
    </row>
    <row r="1479" spans="27:27" x14ac:dyDescent="0.35">
      <c r="AA1479" s="255"/>
    </row>
    <row r="1480" spans="27:27" x14ac:dyDescent="0.35">
      <c r="AA1480" s="255"/>
    </row>
    <row r="1481" spans="27:27" x14ac:dyDescent="0.35">
      <c r="AA1481" s="255"/>
    </row>
    <row r="1482" spans="27:27" x14ac:dyDescent="0.35">
      <c r="AA1482" s="255"/>
    </row>
    <row r="1483" spans="27:27" x14ac:dyDescent="0.35">
      <c r="AA1483" s="255"/>
    </row>
    <row r="1484" spans="27:27" x14ac:dyDescent="0.35">
      <c r="AA1484" s="255"/>
    </row>
    <row r="1485" spans="27:27" x14ac:dyDescent="0.35">
      <c r="AA1485" s="255"/>
    </row>
    <row r="1486" spans="27:27" x14ac:dyDescent="0.35">
      <c r="AA1486" s="255"/>
    </row>
    <row r="1487" spans="27:27" x14ac:dyDescent="0.35">
      <c r="AA1487" s="255"/>
    </row>
    <row r="1488" spans="27:27" x14ac:dyDescent="0.35">
      <c r="AA1488" s="255"/>
    </row>
    <row r="1489" spans="27:27" x14ac:dyDescent="0.35">
      <c r="AA1489" s="255"/>
    </row>
    <row r="1490" spans="27:27" x14ac:dyDescent="0.35">
      <c r="AA1490" s="255"/>
    </row>
    <row r="1491" spans="27:27" x14ac:dyDescent="0.35">
      <c r="AA1491" s="255"/>
    </row>
    <row r="1492" spans="27:27" x14ac:dyDescent="0.35">
      <c r="AA1492" s="255"/>
    </row>
    <row r="1493" spans="27:27" x14ac:dyDescent="0.35">
      <c r="AA1493" s="255"/>
    </row>
    <row r="1494" spans="27:27" x14ac:dyDescent="0.35">
      <c r="AA1494" s="255"/>
    </row>
    <row r="1495" spans="27:27" x14ac:dyDescent="0.35">
      <c r="AA1495" s="255"/>
    </row>
    <row r="1496" spans="27:27" x14ac:dyDescent="0.35">
      <c r="AA1496" s="255"/>
    </row>
    <row r="1497" spans="27:27" x14ac:dyDescent="0.35">
      <c r="AA1497" s="255"/>
    </row>
    <row r="1498" spans="27:27" x14ac:dyDescent="0.35">
      <c r="AA1498" s="255"/>
    </row>
    <row r="1499" spans="27:27" x14ac:dyDescent="0.35">
      <c r="AA1499" s="255"/>
    </row>
    <row r="1500" spans="27:27" x14ac:dyDescent="0.35">
      <c r="AA1500" s="255"/>
    </row>
    <row r="1501" spans="27:27" x14ac:dyDescent="0.35">
      <c r="AA1501" s="255"/>
    </row>
    <row r="1502" spans="27:27" x14ac:dyDescent="0.35">
      <c r="AA1502" s="255"/>
    </row>
    <row r="1503" spans="27:27" x14ac:dyDescent="0.35">
      <c r="AA1503" s="255"/>
    </row>
    <row r="1504" spans="27:27" x14ac:dyDescent="0.35">
      <c r="AA1504" s="255"/>
    </row>
    <row r="1505" spans="27:27" x14ac:dyDescent="0.35">
      <c r="AA1505" s="255"/>
    </row>
    <row r="1506" spans="27:27" x14ac:dyDescent="0.35">
      <c r="AA1506" s="255"/>
    </row>
    <row r="1507" spans="27:27" x14ac:dyDescent="0.35">
      <c r="AA1507" s="255"/>
    </row>
    <row r="1508" spans="27:27" x14ac:dyDescent="0.35">
      <c r="AA1508" s="255"/>
    </row>
    <row r="1509" spans="27:27" x14ac:dyDescent="0.35">
      <c r="AA1509" s="255"/>
    </row>
    <row r="1510" spans="27:27" x14ac:dyDescent="0.35">
      <c r="AA1510" s="255"/>
    </row>
    <row r="1511" spans="27:27" x14ac:dyDescent="0.35">
      <c r="AA1511" s="255"/>
    </row>
    <row r="1512" spans="27:27" x14ac:dyDescent="0.35">
      <c r="AA1512" s="255"/>
    </row>
    <row r="1513" spans="27:27" x14ac:dyDescent="0.35">
      <c r="AA1513" s="255"/>
    </row>
    <row r="1514" spans="27:27" x14ac:dyDescent="0.35">
      <c r="AA1514" s="255"/>
    </row>
    <row r="1515" spans="27:27" x14ac:dyDescent="0.35">
      <c r="AA1515" s="255"/>
    </row>
    <row r="1516" spans="27:27" x14ac:dyDescent="0.35">
      <c r="AA1516" s="255"/>
    </row>
    <row r="1517" spans="27:27" x14ac:dyDescent="0.35">
      <c r="AA1517" s="255"/>
    </row>
    <row r="1518" spans="27:27" x14ac:dyDescent="0.35">
      <c r="AA1518" s="255"/>
    </row>
    <row r="1519" spans="27:27" x14ac:dyDescent="0.35">
      <c r="AA1519" s="255"/>
    </row>
    <row r="1520" spans="27:27" x14ac:dyDescent="0.35">
      <c r="AA1520" s="255"/>
    </row>
    <row r="1521" spans="27:27" x14ac:dyDescent="0.35">
      <c r="AA1521" s="255"/>
    </row>
    <row r="1522" spans="27:27" x14ac:dyDescent="0.35">
      <c r="AA1522" s="255"/>
    </row>
    <row r="1523" spans="27:27" x14ac:dyDescent="0.35">
      <c r="AA1523" s="255"/>
    </row>
    <row r="1524" spans="27:27" x14ac:dyDescent="0.35">
      <c r="AA1524" s="255"/>
    </row>
    <row r="1525" spans="27:27" x14ac:dyDescent="0.35">
      <c r="AA1525" s="255"/>
    </row>
    <row r="1526" spans="27:27" x14ac:dyDescent="0.35">
      <c r="AA1526" s="255"/>
    </row>
    <row r="1527" spans="27:27" x14ac:dyDescent="0.35">
      <c r="AA1527" s="255"/>
    </row>
    <row r="1528" spans="27:27" x14ac:dyDescent="0.35">
      <c r="AA1528" s="255"/>
    </row>
    <row r="1529" spans="27:27" x14ac:dyDescent="0.35">
      <c r="AA1529" s="255"/>
    </row>
    <row r="1530" spans="27:27" x14ac:dyDescent="0.35">
      <c r="AA1530" s="255"/>
    </row>
    <row r="1531" spans="27:27" x14ac:dyDescent="0.35">
      <c r="AA1531" s="255"/>
    </row>
    <row r="1532" spans="27:27" x14ac:dyDescent="0.35">
      <c r="AA1532" s="255"/>
    </row>
    <row r="1533" spans="27:27" x14ac:dyDescent="0.35">
      <c r="AA1533" s="255"/>
    </row>
    <row r="1534" spans="27:27" x14ac:dyDescent="0.35">
      <c r="AA1534" s="255"/>
    </row>
    <row r="1535" spans="27:27" x14ac:dyDescent="0.35">
      <c r="AA1535" s="255"/>
    </row>
    <row r="1536" spans="27:27" x14ac:dyDescent="0.35">
      <c r="AA1536" s="255"/>
    </row>
    <row r="1537" spans="27:27" x14ac:dyDescent="0.35">
      <c r="AA1537" s="255"/>
    </row>
    <row r="1538" spans="27:27" x14ac:dyDescent="0.35">
      <c r="AA1538" s="255"/>
    </row>
    <row r="1539" spans="27:27" x14ac:dyDescent="0.35">
      <c r="AA1539" s="255"/>
    </row>
    <row r="1540" spans="27:27" x14ac:dyDescent="0.35">
      <c r="AA1540" s="255"/>
    </row>
    <row r="1541" spans="27:27" x14ac:dyDescent="0.35">
      <c r="AA1541" s="255"/>
    </row>
    <row r="1542" spans="27:27" x14ac:dyDescent="0.35">
      <c r="AA1542" s="255"/>
    </row>
    <row r="1543" spans="27:27" x14ac:dyDescent="0.35">
      <c r="AA1543" s="255"/>
    </row>
    <row r="1544" spans="27:27" x14ac:dyDescent="0.35">
      <c r="AA1544" s="255"/>
    </row>
    <row r="1545" spans="27:27" x14ac:dyDescent="0.35">
      <c r="AA1545" s="255"/>
    </row>
    <row r="1546" spans="27:27" x14ac:dyDescent="0.35">
      <c r="AA1546" s="255"/>
    </row>
    <row r="1547" spans="27:27" x14ac:dyDescent="0.35">
      <c r="AA1547" s="255"/>
    </row>
    <row r="1548" spans="27:27" x14ac:dyDescent="0.35">
      <c r="AA1548" s="255"/>
    </row>
    <row r="1549" spans="27:27" x14ac:dyDescent="0.35">
      <c r="AA1549" s="255"/>
    </row>
    <row r="1550" spans="27:27" x14ac:dyDescent="0.35">
      <c r="AA1550" s="255"/>
    </row>
    <row r="1551" spans="27:27" x14ac:dyDescent="0.35">
      <c r="AA1551" s="255"/>
    </row>
    <row r="1552" spans="27:27" x14ac:dyDescent="0.35">
      <c r="AA1552" s="255"/>
    </row>
    <row r="1553" spans="27:27" x14ac:dyDescent="0.35">
      <c r="AA1553" s="255"/>
    </row>
    <row r="1554" spans="27:27" x14ac:dyDescent="0.35">
      <c r="AA1554" s="255"/>
    </row>
    <row r="1555" spans="27:27" x14ac:dyDescent="0.35">
      <c r="AA1555" s="255"/>
    </row>
    <row r="1556" spans="27:27" x14ac:dyDescent="0.35">
      <c r="AA1556" s="255"/>
    </row>
    <row r="1557" spans="27:27" x14ac:dyDescent="0.35">
      <c r="AA1557" s="255"/>
    </row>
    <row r="1558" spans="27:27" x14ac:dyDescent="0.35">
      <c r="AA1558" s="255"/>
    </row>
    <row r="1559" spans="27:27" x14ac:dyDescent="0.35">
      <c r="AA1559" s="255"/>
    </row>
    <row r="1560" spans="27:27" x14ac:dyDescent="0.35">
      <c r="AA1560" s="255"/>
    </row>
    <row r="1561" spans="27:27" x14ac:dyDescent="0.35">
      <c r="AA1561" s="255"/>
    </row>
    <row r="1562" spans="27:27" x14ac:dyDescent="0.35">
      <c r="AA1562" s="255"/>
    </row>
    <row r="1563" spans="27:27" x14ac:dyDescent="0.35">
      <c r="AA1563" s="255"/>
    </row>
    <row r="1564" spans="27:27" x14ac:dyDescent="0.35">
      <c r="AA1564" s="255"/>
    </row>
    <row r="1565" spans="27:27" x14ac:dyDescent="0.35">
      <c r="AA1565" s="255"/>
    </row>
    <row r="1566" spans="27:27" x14ac:dyDescent="0.35">
      <c r="AA1566" s="255"/>
    </row>
    <row r="1567" spans="27:27" x14ac:dyDescent="0.35">
      <c r="AA1567" s="255"/>
    </row>
    <row r="1568" spans="27:27" x14ac:dyDescent="0.35">
      <c r="AA1568" s="255"/>
    </row>
    <row r="1569" spans="27:27" x14ac:dyDescent="0.35">
      <c r="AA1569" s="255"/>
    </row>
    <row r="1570" spans="27:27" x14ac:dyDescent="0.35">
      <c r="AA1570" s="255"/>
    </row>
    <row r="1571" spans="27:27" x14ac:dyDescent="0.35">
      <c r="AA1571" s="255"/>
    </row>
    <row r="1572" spans="27:27" x14ac:dyDescent="0.35">
      <c r="AA1572" s="255"/>
    </row>
    <row r="1573" spans="27:27" x14ac:dyDescent="0.35">
      <c r="AA1573" s="255"/>
    </row>
    <row r="1574" spans="27:27" x14ac:dyDescent="0.35">
      <c r="AA1574" s="255"/>
    </row>
    <row r="1575" spans="27:27" x14ac:dyDescent="0.35">
      <c r="AA1575" s="255"/>
    </row>
    <row r="1576" spans="27:27" x14ac:dyDescent="0.35">
      <c r="AA1576" s="255"/>
    </row>
    <row r="1577" spans="27:27" x14ac:dyDescent="0.35">
      <c r="AA1577" s="255"/>
    </row>
    <row r="1578" spans="27:27" x14ac:dyDescent="0.35">
      <c r="AA1578" s="255"/>
    </row>
    <row r="1579" spans="27:27" x14ac:dyDescent="0.35">
      <c r="AA1579" s="255"/>
    </row>
    <row r="1580" spans="27:27" x14ac:dyDescent="0.35">
      <c r="AA1580" s="255"/>
    </row>
    <row r="1581" spans="27:27" x14ac:dyDescent="0.35">
      <c r="AA1581" s="255"/>
    </row>
    <row r="1582" spans="27:27" x14ac:dyDescent="0.35">
      <c r="AA1582" s="255"/>
    </row>
    <row r="1583" spans="27:27" x14ac:dyDescent="0.35">
      <c r="AA1583" s="255"/>
    </row>
    <row r="1584" spans="27:27" x14ac:dyDescent="0.35">
      <c r="AA1584" s="255"/>
    </row>
    <row r="1585" spans="27:27" x14ac:dyDescent="0.35">
      <c r="AA1585" s="255"/>
    </row>
    <row r="1586" spans="27:27" x14ac:dyDescent="0.35">
      <c r="AA1586" s="255"/>
    </row>
    <row r="1587" spans="27:27" x14ac:dyDescent="0.35">
      <c r="AA1587" s="255"/>
    </row>
    <row r="1588" spans="27:27" x14ac:dyDescent="0.35">
      <c r="AA1588" s="255"/>
    </row>
    <row r="1589" spans="27:27" x14ac:dyDescent="0.35">
      <c r="AA1589" s="255"/>
    </row>
    <row r="1590" spans="27:27" x14ac:dyDescent="0.35">
      <c r="AA1590" s="255"/>
    </row>
    <row r="1591" spans="27:27" x14ac:dyDescent="0.35">
      <c r="AA1591" s="255"/>
    </row>
    <row r="1592" spans="27:27" x14ac:dyDescent="0.35">
      <c r="AA1592" s="255"/>
    </row>
    <row r="1593" spans="27:27" x14ac:dyDescent="0.35">
      <c r="AA1593" s="255"/>
    </row>
    <row r="1594" spans="27:27" x14ac:dyDescent="0.35">
      <c r="AA1594" s="255"/>
    </row>
    <row r="1595" spans="27:27" x14ac:dyDescent="0.35">
      <c r="AA1595" s="255"/>
    </row>
    <row r="1596" spans="27:27" x14ac:dyDescent="0.35">
      <c r="AA1596" s="255"/>
    </row>
    <row r="1597" spans="27:27" x14ac:dyDescent="0.35">
      <c r="AA1597" s="255"/>
    </row>
    <row r="1598" spans="27:27" x14ac:dyDescent="0.35">
      <c r="AA1598" s="255"/>
    </row>
    <row r="1599" spans="27:27" x14ac:dyDescent="0.35">
      <c r="AA1599" s="255"/>
    </row>
    <row r="1600" spans="27:27" x14ac:dyDescent="0.35">
      <c r="AA1600" s="255"/>
    </row>
    <row r="1601" spans="27:27" x14ac:dyDescent="0.35">
      <c r="AA1601" s="255"/>
    </row>
    <row r="1602" spans="27:27" x14ac:dyDescent="0.35">
      <c r="AA1602" s="255"/>
    </row>
    <row r="1603" spans="27:27" x14ac:dyDescent="0.35">
      <c r="AA1603" s="255"/>
    </row>
    <row r="1604" spans="27:27" x14ac:dyDescent="0.35">
      <c r="AA1604" s="255"/>
    </row>
    <row r="1605" spans="27:27" x14ac:dyDescent="0.35">
      <c r="AA1605" s="255"/>
    </row>
    <row r="1606" spans="27:27" x14ac:dyDescent="0.35">
      <c r="AA1606" s="255"/>
    </row>
    <row r="1607" spans="27:27" x14ac:dyDescent="0.35">
      <c r="AA1607" s="255"/>
    </row>
    <row r="1608" spans="27:27" x14ac:dyDescent="0.35">
      <c r="AA1608" s="255"/>
    </row>
    <row r="1609" spans="27:27" x14ac:dyDescent="0.35">
      <c r="AA1609" s="255"/>
    </row>
    <row r="1610" spans="27:27" x14ac:dyDescent="0.35">
      <c r="AA1610" s="255"/>
    </row>
    <row r="1611" spans="27:27" x14ac:dyDescent="0.35">
      <c r="AA1611" s="255"/>
    </row>
    <row r="1612" spans="27:27" x14ac:dyDescent="0.35">
      <c r="AA1612" s="255"/>
    </row>
    <row r="1613" spans="27:27" x14ac:dyDescent="0.35">
      <c r="AA1613" s="255"/>
    </row>
    <row r="1614" spans="27:27" x14ac:dyDescent="0.35">
      <c r="AA1614" s="255"/>
    </row>
    <row r="1615" spans="27:27" x14ac:dyDescent="0.35">
      <c r="AA1615" s="255"/>
    </row>
    <row r="1616" spans="27:27" x14ac:dyDescent="0.35">
      <c r="AA1616" s="255"/>
    </row>
  </sheetData>
  <sheetProtection password="AE7A" sheet="1" objects="1" scenarios="1"/>
  <mergeCells count="125">
    <mergeCell ref="J24:J27"/>
    <mergeCell ref="K24:K27"/>
    <mergeCell ref="I28:I29"/>
    <mergeCell ref="J28:J29"/>
    <mergeCell ref="K28:K29"/>
    <mergeCell ref="I30:I38"/>
    <mergeCell ref="J30:J38"/>
    <mergeCell ref="K30:K38"/>
    <mergeCell ref="I50:I61"/>
    <mergeCell ref="J50:J61"/>
    <mergeCell ref="K50:K61"/>
    <mergeCell ref="I39:I40"/>
    <mergeCell ref="J39:J40"/>
    <mergeCell ref="K39:K40"/>
    <mergeCell ref="I48:I49"/>
    <mergeCell ref="J48:J49"/>
    <mergeCell ref="K48:K49"/>
    <mergeCell ref="I43:I47"/>
    <mergeCell ref="J43:J47"/>
    <mergeCell ref="K41:K42"/>
    <mergeCell ref="N48:N49"/>
    <mergeCell ref="M3:M23"/>
    <mergeCell ref="M24:M27"/>
    <mergeCell ref="M28:M29"/>
    <mergeCell ref="M30:M38"/>
    <mergeCell ref="M39:M40"/>
    <mergeCell ref="M41:M42"/>
    <mergeCell ref="M43:M47"/>
    <mergeCell ref="M48:M49"/>
    <mergeCell ref="B81:C81"/>
    <mergeCell ref="F3:F23"/>
    <mergeCell ref="F24:F27"/>
    <mergeCell ref="F28:F29"/>
    <mergeCell ref="F30:F38"/>
    <mergeCell ref="F39:F40"/>
    <mergeCell ref="F41:F42"/>
    <mergeCell ref="F43:F47"/>
    <mergeCell ref="F48:F49"/>
    <mergeCell ref="F62:F66"/>
    <mergeCell ref="B71:C71"/>
    <mergeCell ref="B72:C72"/>
    <mergeCell ref="B79:C79"/>
    <mergeCell ref="B80:C80"/>
    <mergeCell ref="D48:D49"/>
    <mergeCell ref="E48:E49"/>
    <mergeCell ref="B74:C74"/>
    <mergeCell ref="B78:C78"/>
    <mergeCell ref="B69:C69"/>
    <mergeCell ref="B70:C70"/>
    <mergeCell ref="D3:D29"/>
    <mergeCell ref="E3:E29"/>
    <mergeCell ref="E30:E47"/>
    <mergeCell ref="B73:C73"/>
    <mergeCell ref="D50:D68"/>
    <mergeCell ref="E50:E68"/>
    <mergeCell ref="L62:L66"/>
    <mergeCell ref="G3:G23"/>
    <mergeCell ref="G24:G27"/>
    <mergeCell ref="G28:G29"/>
    <mergeCell ref="G30:G38"/>
    <mergeCell ref="G39:G40"/>
    <mergeCell ref="G41:G42"/>
    <mergeCell ref="G43:G47"/>
    <mergeCell ref="F50:F61"/>
    <mergeCell ref="L50:L61"/>
    <mergeCell ref="I3:I23"/>
    <mergeCell ref="J3:J23"/>
    <mergeCell ref="K3:K23"/>
    <mergeCell ref="L3:L23"/>
    <mergeCell ref="I62:I66"/>
    <mergeCell ref="J62:J66"/>
    <mergeCell ref="K43:K47"/>
    <mergeCell ref="I41:I42"/>
    <mergeCell ref="J41:J42"/>
    <mergeCell ref="L24:L27"/>
    <mergeCell ref="K62:K66"/>
    <mergeCell ref="I24:I27"/>
    <mergeCell ref="A1:AK1"/>
    <mergeCell ref="AD71:AE71"/>
    <mergeCell ref="G50:G61"/>
    <mergeCell ref="Z50:Z61"/>
    <mergeCell ref="AE3:AE9"/>
    <mergeCell ref="AE10:AE14"/>
    <mergeCell ref="AE15:AE23"/>
    <mergeCell ref="AE30:AE38"/>
    <mergeCell ref="L30:L38"/>
    <mergeCell ref="L39:L40"/>
    <mergeCell ref="L41:L42"/>
    <mergeCell ref="L43:L47"/>
    <mergeCell ref="L28:L29"/>
    <mergeCell ref="D30:D47"/>
    <mergeCell ref="AE24:AE27"/>
    <mergeCell ref="AE28:AE29"/>
    <mergeCell ref="G62:G66"/>
    <mergeCell ref="G48:G49"/>
    <mergeCell ref="A3:A68"/>
    <mergeCell ref="B3:B68"/>
    <mergeCell ref="C3:C68"/>
    <mergeCell ref="O43:O47"/>
    <mergeCell ref="AE39:AE40"/>
    <mergeCell ref="L48:L49"/>
    <mergeCell ref="AD76:AG76"/>
    <mergeCell ref="AE50:AE68"/>
    <mergeCell ref="N3:N23"/>
    <mergeCell ref="N24:N27"/>
    <mergeCell ref="N28:N29"/>
    <mergeCell ref="N30:N38"/>
    <mergeCell ref="O41:O42"/>
    <mergeCell ref="M62:M66"/>
    <mergeCell ref="AD72:AG72"/>
    <mergeCell ref="AD73:AG73"/>
    <mergeCell ref="M50:M61"/>
    <mergeCell ref="O39:O40"/>
    <mergeCell ref="N39:N40"/>
    <mergeCell ref="N41:N42"/>
    <mergeCell ref="N43:N47"/>
    <mergeCell ref="N50:N61"/>
    <mergeCell ref="O50:O61"/>
    <mergeCell ref="O3:O23"/>
    <mergeCell ref="O24:O27"/>
    <mergeCell ref="O28:O29"/>
    <mergeCell ref="O30:O38"/>
    <mergeCell ref="O48:O49"/>
    <mergeCell ref="N62:N66"/>
    <mergeCell ref="O62:O6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2019</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Guillermo</cp:lastModifiedBy>
  <cp:revision/>
  <dcterms:created xsi:type="dcterms:W3CDTF">2014-04-01T17:59:10Z</dcterms:created>
  <dcterms:modified xsi:type="dcterms:W3CDTF">2020-02-27T21:11:36Z</dcterms:modified>
</cp:coreProperties>
</file>