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er\Desktop\JESUS TORRES 2023\9-CUOTA OCTOBRE 2023\"/>
    </mc:Choice>
  </mc:AlternateContent>
  <bookViews>
    <workbookView xWindow="0" yWindow="0" windowWidth="20430" windowHeight="6990" tabRatio="596" firstSheet="1" activeTab="1"/>
  </bookViews>
  <sheets>
    <sheet name="INSTRUCTIVO" sheetId="3" r:id="rId1"/>
    <sheet name="PLAN DE ACCIÓN" sheetId="1" r:id="rId2"/>
    <sheet name="DATOS" sheetId="4" r:id="rId3"/>
    <sheet name="CONTROL DE CAMBIOS " sheetId="2" r:id="rId4"/>
  </sheets>
  <definedNames>
    <definedName name="_xlnm._FilterDatabase" localSheetId="1" hidden="1">'PLAN DE ACCIÓN'!$A$7:$BZ$94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Z97" i="1" l="1"/>
  <c r="BY97" i="1"/>
  <c r="BX97" i="1"/>
  <c r="BW97" i="1"/>
  <c r="BV97" i="1"/>
  <c r="BV93" i="1"/>
  <c r="BU93" i="1"/>
  <c r="BV91" i="1"/>
  <c r="BU91" i="1"/>
  <c r="BV89" i="1"/>
  <c r="BU89" i="1"/>
  <c r="BV88" i="1"/>
  <c r="BU88" i="1"/>
  <c r="BT88" i="1"/>
  <c r="BS88" i="1"/>
  <c r="BR88" i="1"/>
  <c r="BV82" i="1"/>
  <c r="BU82" i="1"/>
  <c r="BV75" i="1"/>
  <c r="BU75" i="1"/>
  <c r="BV74" i="1"/>
  <c r="BU74" i="1"/>
  <c r="BT74" i="1"/>
  <c r="BS74" i="1"/>
  <c r="BR74" i="1"/>
  <c r="BV71" i="1"/>
  <c r="BU71" i="1"/>
  <c r="BV57" i="1"/>
  <c r="BU57" i="1"/>
  <c r="BV56" i="1"/>
  <c r="BU56" i="1"/>
  <c r="BT56" i="1"/>
  <c r="BS56" i="1"/>
  <c r="BR56" i="1"/>
  <c r="BV51" i="1"/>
  <c r="BU51" i="1"/>
  <c r="BV47" i="1"/>
  <c r="BU47" i="1"/>
  <c r="BV46" i="1"/>
  <c r="BU46" i="1"/>
  <c r="BT46" i="1"/>
  <c r="BS46" i="1"/>
  <c r="BR46" i="1"/>
  <c r="BT38" i="1"/>
  <c r="BS38" i="1"/>
  <c r="BU38" i="1" s="1"/>
  <c r="BR38" i="1"/>
  <c r="BV38" i="1" s="1"/>
  <c r="BR32" i="1"/>
  <c r="BV32" i="1" s="1"/>
  <c r="BU32" i="1"/>
  <c r="BV24" i="1"/>
  <c r="BU24" i="1"/>
  <c r="BV31" i="1"/>
  <c r="BU31" i="1"/>
  <c r="BV23" i="1"/>
  <c r="BU23" i="1"/>
  <c r="BV9" i="1"/>
  <c r="BU9" i="1"/>
  <c r="AW80" i="1" l="1"/>
  <c r="AW81" i="1"/>
  <c r="AW82" i="1"/>
  <c r="AW83" i="1"/>
  <c r="AW86" i="1"/>
  <c r="AW87" i="1"/>
  <c r="AW76" i="1"/>
  <c r="AW77" i="1"/>
  <c r="AW75" i="1"/>
  <c r="AW88" i="1" s="1"/>
  <c r="AW73" i="1"/>
  <c r="AW71" i="1"/>
  <c r="AW65" i="1"/>
  <c r="AW66" i="1"/>
  <c r="AW67" i="1"/>
  <c r="AW68" i="1"/>
  <c r="AW69" i="1"/>
  <c r="AW70" i="1"/>
  <c r="AW64" i="1"/>
  <c r="AW61" i="1"/>
  <c r="AW60" i="1"/>
  <c r="AW59" i="1"/>
  <c r="AW58" i="1"/>
  <c r="AW57" i="1"/>
  <c r="AW74" i="1" s="1"/>
  <c r="AW33" i="1"/>
  <c r="AW34" i="1"/>
  <c r="AW35" i="1"/>
  <c r="AW36" i="1"/>
  <c r="AW37" i="1"/>
  <c r="AW32" i="1"/>
  <c r="AW46" i="1" s="1"/>
  <c r="AW10" i="1"/>
  <c r="AW11" i="1"/>
  <c r="AW12" i="1"/>
  <c r="AW14" i="1"/>
  <c r="AW15" i="1"/>
  <c r="AW16" i="1"/>
  <c r="AW17" i="1"/>
  <c r="AW18" i="1"/>
  <c r="AW19" i="1"/>
  <c r="AW20" i="1"/>
  <c r="AW22" i="1"/>
  <c r="AW9" i="1"/>
  <c r="AW23" i="1" s="1"/>
  <c r="Y84" i="1" l="1"/>
  <c r="Y71" i="1"/>
  <c r="Y44" i="1"/>
  <c r="BL44" i="1" l="1"/>
  <c r="BL38" i="1"/>
  <c r="BL41" i="1"/>
  <c r="BI46" i="1"/>
  <c r="BJ46" i="1"/>
  <c r="BK46" i="1"/>
  <c r="BK31" i="1"/>
  <c r="BI31" i="1"/>
  <c r="BJ31" i="1"/>
  <c r="BH31" i="1"/>
  <c r="BI23" i="1"/>
  <c r="BJ23" i="1"/>
  <c r="BK23" i="1"/>
  <c r="W93" i="1"/>
  <c r="Y93" i="1" s="1"/>
  <c r="Y92" i="1"/>
  <c r="Y90" i="1"/>
  <c r="W89" i="1"/>
  <c r="Y89" i="1" s="1"/>
  <c r="Y82" i="1"/>
  <c r="Z82" i="1" s="1"/>
  <c r="W79" i="1"/>
  <c r="Y79" i="1" s="1"/>
  <c r="Y51" i="1"/>
  <c r="W38" i="1"/>
  <c r="Y38" i="1" s="1"/>
  <c r="AQ92" i="1"/>
  <c r="AX68" i="1"/>
  <c r="AQ67" i="1"/>
  <c r="AQ66" i="1"/>
  <c r="Z89" i="1" l="1"/>
  <c r="AA89" i="1"/>
  <c r="BL94" i="1"/>
  <c r="BQ93" i="1"/>
  <c r="BP93" i="1"/>
  <c r="BL93" i="1"/>
  <c r="BL92" i="1"/>
  <c r="BQ90" i="1"/>
  <c r="BP90" i="1"/>
  <c r="BL90" i="1"/>
  <c r="BQ89" i="1"/>
  <c r="BP89" i="1"/>
  <c r="BL89" i="1"/>
  <c r="BO88" i="1"/>
  <c r="BN88" i="1"/>
  <c r="BP88" i="1" s="1"/>
  <c r="BM88" i="1"/>
  <c r="BH88" i="1"/>
  <c r="BQ82" i="1"/>
  <c r="BP82" i="1"/>
  <c r="BL82" i="1"/>
  <c r="BL81" i="1"/>
  <c r="BL79" i="1"/>
  <c r="BL77" i="1"/>
  <c r="BQ75" i="1"/>
  <c r="BP75" i="1"/>
  <c r="BL75" i="1"/>
  <c r="BO74" i="1"/>
  <c r="BN74" i="1"/>
  <c r="BM74" i="1"/>
  <c r="BH74" i="1"/>
  <c r="BL73" i="1"/>
  <c r="BL72" i="1"/>
  <c r="BQ71" i="1"/>
  <c r="BP71" i="1"/>
  <c r="BL71" i="1"/>
  <c r="BL70" i="1"/>
  <c r="BL68" i="1"/>
  <c r="BL65" i="1"/>
  <c r="BL62" i="1"/>
  <c r="BL61" i="1"/>
  <c r="BL58" i="1"/>
  <c r="BQ57" i="1"/>
  <c r="BP57" i="1"/>
  <c r="BL57" i="1"/>
  <c r="BH56" i="1"/>
  <c r="BL54" i="1"/>
  <c r="BL52" i="1"/>
  <c r="BQ51" i="1"/>
  <c r="BP51" i="1"/>
  <c r="BL51" i="1"/>
  <c r="BL50" i="1"/>
  <c r="BL49" i="1"/>
  <c r="BO47" i="1"/>
  <c r="BO56" i="1" s="1"/>
  <c r="BN47" i="1"/>
  <c r="BN56" i="1" s="1"/>
  <c r="BM47" i="1"/>
  <c r="BM56" i="1" s="1"/>
  <c r="BL47" i="1"/>
  <c r="BO46" i="1"/>
  <c r="BN46" i="1"/>
  <c r="BM46" i="1"/>
  <c r="BQ38" i="1"/>
  <c r="BP38" i="1"/>
  <c r="BL36" i="1"/>
  <c r="BL34" i="1"/>
  <c r="BQ32" i="1"/>
  <c r="BP32" i="1"/>
  <c r="BH32" i="1"/>
  <c r="BH46" i="1" s="1"/>
  <c r="BO31" i="1"/>
  <c r="BN31" i="1"/>
  <c r="BM31" i="1"/>
  <c r="BL30" i="1"/>
  <c r="BL28" i="1"/>
  <c r="BL27" i="1"/>
  <c r="BL26" i="1"/>
  <c r="BL25" i="1"/>
  <c r="BQ24" i="1"/>
  <c r="BP24" i="1"/>
  <c r="BL24" i="1"/>
  <c r="BO23" i="1"/>
  <c r="BN23" i="1"/>
  <c r="BM23" i="1"/>
  <c r="BP23" i="1" s="1"/>
  <c r="BH23" i="1"/>
  <c r="BL19" i="1"/>
  <c r="BL18" i="1"/>
  <c r="BL14" i="1"/>
  <c r="BQ9" i="1"/>
  <c r="BP9" i="1"/>
  <c r="BL9" i="1"/>
  <c r="BQ46" i="1" l="1"/>
  <c r="BL32" i="1"/>
  <c r="BP46" i="1"/>
  <c r="BQ88" i="1"/>
  <c r="BP74" i="1"/>
  <c r="BP47" i="1"/>
  <c r="BQ31" i="1"/>
  <c r="BP31" i="1"/>
  <c r="BQ74" i="1"/>
  <c r="BP56" i="1"/>
  <c r="BQ56" i="1"/>
  <c r="BQ23" i="1"/>
  <c r="BQ47" i="1"/>
  <c r="Y32" i="1" l="1"/>
  <c r="AT36" i="1"/>
  <c r="Z29" i="1" l="1"/>
  <c r="W18" i="1"/>
  <c r="T18" i="1"/>
  <c r="T9" i="1"/>
  <c r="AP17" i="1"/>
  <c r="Z31" i="1" l="1"/>
  <c r="Y20" i="1"/>
  <c r="Y18" i="1"/>
  <c r="Y9" i="1"/>
  <c r="Z9" i="1" l="1"/>
  <c r="AA9" i="1"/>
  <c r="Y24" i="1"/>
  <c r="BO97" i="1" l="1"/>
  <c r="BM97" i="1"/>
  <c r="BN97" i="1"/>
  <c r="Y75" i="1"/>
  <c r="AA74" i="1"/>
  <c r="Z71" i="1"/>
  <c r="AA38" i="1"/>
  <c r="S38" i="1"/>
  <c r="BQ97" i="1" l="1"/>
  <c r="BP97" i="1"/>
  <c r="Z38" i="1"/>
  <c r="U65" i="1"/>
  <c r="Y65" i="1" s="1"/>
  <c r="Y57" i="1"/>
  <c r="Z74" i="1" l="1"/>
  <c r="Z51" i="1"/>
  <c r="Z46" i="1"/>
  <c r="Z88" i="1" l="1"/>
  <c r="Z23" i="1"/>
  <c r="Z97" i="1" l="1"/>
  <c r="AQ36" i="1"/>
  <c r="U36" i="1" s="1"/>
  <c r="Y36" i="1" s="1"/>
  <c r="T75" i="1" l="1"/>
  <c r="T30" i="1" l="1"/>
  <c r="T84" i="1"/>
  <c r="AA88" i="1" s="1"/>
  <c r="T92" i="1"/>
  <c r="T89" i="1"/>
  <c r="T51" i="1"/>
  <c r="AA51" i="1" s="1"/>
  <c r="T44" i="1"/>
  <c r="AA46" i="1" s="1"/>
  <c r="T24" i="1"/>
  <c r="AA31" i="1" s="1"/>
  <c r="AA23" i="1"/>
  <c r="Z103" i="1" l="1"/>
</calcChain>
</file>

<file path=xl/comments1.xml><?xml version="1.0" encoding="utf-8"?>
<comments xmlns="http://schemas.openxmlformats.org/spreadsheetml/2006/main">
  <authors>
    <author>USUARIO</author>
  </authors>
  <commentList>
    <comment ref="A35" authorId="0" shapeId="0">
      <text>
        <r>
          <rPr>
            <b/>
            <sz val="9"/>
            <color indexed="81"/>
            <rFont val="Tahoma"/>
            <family val="2"/>
          </rPr>
          <t xml:space="preserve">USUARIO:
</t>
        </r>
        <r>
          <rPr>
            <sz val="9"/>
            <color indexed="81"/>
            <rFont val="Tahoma"/>
            <family val="2"/>
          </rPr>
          <t>Hitos intermedios que evidencian el avance en la generacion de un producto en el tiempo
PRODUCTO TANGIBLE DE LA ACTIVIDAD</t>
        </r>
      </text>
    </comment>
    <comment ref="A37" authorId="0" shapeId="0">
      <text>
        <r>
          <rPr>
            <b/>
            <sz val="9"/>
            <color indexed="81"/>
            <rFont val="Tahoma"/>
            <family val="2"/>
          </rPr>
          <t xml:space="preserve">USUARIO:
</t>
        </r>
        <r>
          <rPr>
            <sz val="9"/>
            <color indexed="81"/>
            <rFont val="Tahoma"/>
            <family val="2"/>
          </rPr>
          <t xml:space="preserve">La dependencia determinará el valor porcentual asignado a la actividad dentro del proyecto
</t>
        </r>
      </text>
    </comment>
  </commentList>
</comments>
</file>

<file path=xl/comments2.xml><?xml version="1.0" encoding="utf-8"?>
<comments xmlns="http://schemas.openxmlformats.org/spreadsheetml/2006/main">
  <authors>
    <author>USUARIO</author>
    <author>Luz Marlene Andrade</author>
    <author>JOHANA VIELLAR</author>
  </authors>
  <commentList>
    <comment ref="O7" authorId="0" shapeId="0">
      <text>
        <r>
          <rPr>
            <b/>
            <sz val="9"/>
            <color rgb="FF000000"/>
            <rFont val="Tahoma"/>
            <family val="2"/>
          </rPr>
          <t xml:space="preserve">USUARIO:
</t>
        </r>
        <r>
          <rPr>
            <b/>
            <sz val="9"/>
            <color rgb="FF000000"/>
            <rFont val="Tahoma"/>
            <family val="2"/>
          </rPr>
          <t xml:space="preserve">1. BIEN
</t>
        </r>
        <r>
          <rPr>
            <b/>
            <sz val="9"/>
            <color rgb="FF000000"/>
            <rFont val="Tahoma"/>
            <family val="2"/>
          </rPr>
          <t>2. SERVICIO</t>
        </r>
        <r>
          <rPr>
            <sz val="9"/>
            <color rgb="FF000000"/>
            <rFont val="Tahoma"/>
            <family val="2"/>
          </rPr>
          <t xml:space="preserve">
</t>
        </r>
      </text>
    </comment>
    <comment ref="AJ7" authorId="0" shapeId="0">
      <text>
        <r>
          <rPr>
            <b/>
            <sz val="9"/>
            <color rgb="FF000000"/>
            <rFont val="Tahoma"/>
            <family val="2"/>
          </rPr>
          <t xml:space="preserve">USUARIO:
</t>
        </r>
        <r>
          <rPr>
            <sz val="9"/>
            <color rgb="FF000000"/>
            <rFont val="Tahoma"/>
            <family val="2"/>
          </rPr>
          <t xml:space="preserve">Hitos intermedios que evidencian el avance en la generacion de un producto en el tiempo
</t>
        </r>
        <r>
          <rPr>
            <sz val="9"/>
            <color rgb="FF000000"/>
            <rFont val="Tahoma"/>
            <family val="2"/>
          </rPr>
          <t>PRODUCTO TANGIBLE DE LA ACTIVIDAD</t>
        </r>
      </text>
    </comment>
    <comment ref="AL7" authorId="0" shapeId="0">
      <text>
        <r>
          <rPr>
            <b/>
            <sz val="9"/>
            <color rgb="FF000000"/>
            <rFont val="Tahoma"/>
            <family val="2"/>
          </rPr>
          <t xml:space="preserve">USUARIO:
</t>
        </r>
        <r>
          <rPr>
            <sz val="9"/>
            <color rgb="FF000000"/>
            <rFont val="Tahoma"/>
            <family val="2"/>
          </rPr>
          <t>La dependencia determinará el valor porcentual asignado a la actividad dentro del proyecto</t>
        </r>
      </text>
    </comment>
    <comment ref="AZ7" authorId="1" shapeId="0">
      <text>
        <r>
          <rPr>
            <b/>
            <sz val="9"/>
            <color rgb="FF000000"/>
            <rFont val="Tahoma"/>
            <family val="2"/>
          </rPr>
          <t>Luz Marlene Andrade:</t>
        </r>
        <r>
          <rPr>
            <sz val="9"/>
            <color rgb="FF000000"/>
            <rFont val="Tahoma"/>
            <family val="2"/>
          </rPr>
          <t xml:space="preserve">
</t>
        </r>
        <r>
          <rPr>
            <sz val="9"/>
            <color rgb="FF000000"/>
            <rFont val="Tahoma"/>
            <family val="2"/>
          </rPr>
          <t xml:space="preserve">1. Recursos Propios - ICLD
</t>
        </r>
        <r>
          <rPr>
            <sz val="9"/>
            <color rgb="FF000000"/>
            <rFont val="Tahoma"/>
            <family val="2"/>
          </rPr>
          <t xml:space="preserve">2. SGP
</t>
        </r>
        <r>
          <rPr>
            <sz val="9"/>
            <color rgb="FF000000"/>
            <rFont val="Tahoma"/>
            <family val="2"/>
          </rPr>
          <t xml:space="preserve">3. Donaciones
</t>
        </r>
      </text>
    </comment>
    <comment ref="BE7" authorId="2" shapeId="0">
      <text>
        <r>
          <rPr>
            <sz val="9"/>
            <color rgb="FF000000"/>
            <rFont val="Tahoma"/>
            <family val="2"/>
          </rPr>
          <t xml:space="preserve">VER ANEXO 1
</t>
        </r>
        <r>
          <rPr>
            <sz val="9"/>
            <color rgb="FF000000"/>
            <rFont val="Tahoma"/>
            <family val="2"/>
          </rPr>
          <t xml:space="preserve">
</t>
        </r>
      </text>
    </comment>
    <comment ref="BF7" authorId="2" shapeId="0">
      <text>
        <r>
          <rPr>
            <b/>
            <sz val="9"/>
            <color rgb="FF000000"/>
            <rFont val="Tahoma"/>
            <family val="2"/>
          </rPr>
          <t>VER ANEXO 1</t>
        </r>
        <r>
          <rPr>
            <sz val="9"/>
            <color rgb="FF000000"/>
            <rFont val="Tahoma"/>
            <family val="2"/>
          </rPr>
          <t xml:space="preserve">
</t>
        </r>
      </text>
    </comment>
  </commentList>
</comments>
</file>

<file path=xl/sharedStrings.xml><?xml version="1.0" encoding="utf-8"?>
<sst xmlns="http://schemas.openxmlformats.org/spreadsheetml/2006/main" count="1437" uniqueCount="679">
  <si>
    <t xml:space="preserve">DEPENDENCIA : </t>
  </si>
  <si>
    <t>PLAN GENERAL DE COMPRAS</t>
  </si>
  <si>
    <t>PILAR</t>
  </si>
  <si>
    <t>LINEA ESTRATEGICA</t>
  </si>
  <si>
    <t>INDICADOR DE BIENESTAR</t>
  </si>
  <si>
    <t>LINEA BASE INDICADOR DE BIENESTAR A 2019</t>
  </si>
  <si>
    <t>PROGRAMACION META BIENESTAR 2023</t>
  </si>
  <si>
    <t xml:space="preserve">PROGRAMA </t>
  </si>
  <si>
    <t>INDICADOR DE PRODUCTO SEGÚN PDD</t>
  </si>
  <si>
    <t>UNIDAD DE MEDIDA DEL INDICADOR DE PRODUCTO</t>
  </si>
  <si>
    <t>LINEA BASE 2019 
SEGUN PDD</t>
  </si>
  <si>
    <t>DESCRIPCION DE LA META PRODUCTO 2020-2023</t>
  </si>
  <si>
    <t xml:space="preserve">DENOMINACION DEL PRODUCTO
</t>
  </si>
  <si>
    <t>ENTREGABLE
INDICADOR DE PRODUCTO SEGÚN CATALOGO DE PRODUCTO</t>
  </si>
  <si>
    <t>VALOR DE LA META PRODUCTO 2020-2023</t>
  </si>
  <si>
    <t>PROGRAMACIÓN META PRODUCTO A 2023</t>
  </si>
  <si>
    <t>ACUMULADO DE META PRODUCTO 2020- 2022</t>
  </si>
  <si>
    <t>PROYECTO DE INVERSIÓN</t>
  </si>
  <si>
    <t>CÓDIGO DE PROYECTO BPIN</t>
  </si>
  <si>
    <t>OBJETIVO DEL PROYECTO</t>
  </si>
  <si>
    <t>ACTIVIDADES DE PROYECTO DE INVERSION VIABILIZADAS EN SUIFP
( HITOS )</t>
  </si>
  <si>
    <t>ENTREGABLE</t>
  </si>
  <si>
    <t xml:space="preserve">PROGRAMACION NUMERICA DE LA ACTIVIDAD PROYECTO 2023
</t>
  </si>
  <si>
    <t>FECHA DE INICIO DE LA ACTIVIDAD O ENTREGABLE</t>
  </si>
  <si>
    <t>FECHA DE TERMINACIÓN DEL ENTREGABLE</t>
  </si>
  <si>
    <t>TIEMPO DE EJECUCIÓN
(número de días)</t>
  </si>
  <si>
    <t>BENEFICIARIOS PROGRAMADOS</t>
  </si>
  <si>
    <t>BENEFICIARIOS CUBIERTOS</t>
  </si>
  <si>
    <t>DEPENDENCIA RESPONSABLE</t>
  </si>
  <si>
    <t>NOMBRE DEL RESPONSABLE</t>
  </si>
  <si>
    <t>FUENTE DE FINANCIACIÓN</t>
  </si>
  <si>
    <t>APROPIACIÓN INICIAL
(en pesos)</t>
  </si>
  <si>
    <t>FUENTE PRESUPUESTAL</t>
  </si>
  <si>
    <t>RUBRO PRESUPUESTAL</t>
  </si>
  <si>
    <t>CODIGO RUBRO PRESUPUESTAL</t>
  </si>
  <si>
    <t>¿REQUIERE CONTRATACIÓN?</t>
  </si>
  <si>
    <t>DESCRIPCION DE PROCESO DE CONTRATACIÓN</t>
  </si>
  <si>
    <t>MODALIDAD DE SELECCIÓN</t>
  </si>
  <si>
    <t>FUENTE DE RECURSOS</t>
  </si>
  <si>
    <t>FECHA DE INICIO DE CONTRATACIÓN</t>
  </si>
  <si>
    <t>OBSERVACION O RELACIÓN DE EVIDENCIA</t>
  </si>
  <si>
    <t>1. BIEN</t>
  </si>
  <si>
    <t>2- SERVICIO</t>
  </si>
  <si>
    <t>DESCRIPCION META DE BIENESTAR 2020-2023</t>
  </si>
  <si>
    <t>UNIDAD DE MEDIDA META DE BIENESTAR</t>
  </si>
  <si>
    <t xml:space="preserve"> META DE BIENESTAR 2020-2023</t>
  </si>
  <si>
    <t>PLANTEAMIENTO ESTRATÉGICO PLAN DE DESARROLLO</t>
  </si>
  <si>
    <t>PROGRAMACIÓN PRESUPUESTAL</t>
  </si>
  <si>
    <t>PONDERACION DE LAS ACTIVIDADES (HITOS) DE PROYECTO</t>
  </si>
  <si>
    <t xml:space="preserve">
</t>
  </si>
  <si>
    <t>ALCALDIA DISTRITAL DE CARTAGENA DE INDIAS</t>
  </si>
  <si>
    <t>MACROPROCESO: PLANEACIÓN TERRITORIAL Y DIRECCIONAMIENTO ESTRATEGICO</t>
  </si>
  <si>
    <t>PROCESO / SUBPROCESO: GESTIÓN DE LA INVERSIÓN PUBLICA / GESTIÓN DEL PLAN DE DESARROLLO Y SUS INSTRUMENTOS DE EJECUCIÓN</t>
  </si>
  <si>
    <t xml:space="preserve">FORMATO PLAN DE ACCIÓN </t>
  </si>
  <si>
    <t>Versión: 1.0</t>
  </si>
  <si>
    <t>Página: 1 de 1</t>
  </si>
  <si>
    <t>Código:PTDGI01-F001</t>
  </si>
  <si>
    <t>Fecha: 29-12-2022</t>
  </si>
  <si>
    <t>CONTROL DE CAMBIOS</t>
  </si>
  <si>
    <t>FECHA</t>
  </si>
  <si>
    <t>DESCRIPCIÓN DEL CAMBIO</t>
  </si>
  <si>
    <t>VERSIÓN</t>
  </si>
  <si>
    <t>CARGO</t>
  </si>
  <si>
    <t>NOMBRE</t>
  </si>
  <si>
    <t>FIRMA</t>
  </si>
  <si>
    <t>ELABORÓ</t>
  </si>
  <si>
    <t>REVISÓ</t>
  </si>
  <si>
    <t>APROBÓ</t>
  </si>
  <si>
    <t>Objetivo de Desarrollo Sostenible</t>
  </si>
  <si>
    <t>Dimensiones del MIPG</t>
  </si>
  <si>
    <t>Políticas de Gestión y Desempeño Institucional</t>
  </si>
  <si>
    <t>Proceso asociado</t>
  </si>
  <si>
    <t>Objetivo Institucional</t>
  </si>
  <si>
    <t xml:space="preserve">ARTICULACION </t>
  </si>
  <si>
    <t>PLAN DE ACCION -INFORMACION DE ACTIVIDADES</t>
  </si>
  <si>
    <t xml:space="preserve">RIESGOS ASOCIADOS AL PROCESO </t>
  </si>
  <si>
    <t>CONTROLES ESTABLECIDOS PARA LOS RIESGOS</t>
  </si>
  <si>
    <t>POLICA DE ADMINISTRACION DE RIESGOS</t>
  </si>
  <si>
    <t>Colocar en esta casilla el ODS con que se articula el programa de su competencia, lo encuentra en el acuerdo 027 PDD Salvemos Juntos a Cartagena</t>
  </si>
  <si>
    <t xml:space="preserve">Colocar en esta casilla el Pilar con el que se articula el programa de su competencia en el PDD Salvemos juntos a Cartagena. </t>
  </si>
  <si>
    <t>Colocar en esta casilla la linea estrategica  con el que se articula el programa de su competencia en el PDD Salvemos juntos a Cartagena.  Cada producto formulado en el plan de accion debera asociasrse a un objetivo institucional.</t>
  </si>
  <si>
    <t>Colocar en esta casilla es el indicador definido para cumplir la meta de bienestar en el plan de desarrollo, acuerdo 027 Salvemos Juntos a Cartagena</t>
  </si>
  <si>
    <t>Colocar en esta casilla el valor que se encuentra en el acuerdo 027 como punto de partida para definir el alcance de la meta de bienestar .</t>
  </si>
  <si>
    <t xml:space="preserve">Colocar en esta casilla  lo que persigue el indicador en el cuatrenio, se encuentra plasmado en el acuerdo 027 salvemos junstos a Cartagena. </t>
  </si>
  <si>
    <t>Colocar en esta casilla la  cuantificación numérica o porcentual de la meta de bienestar.</t>
  </si>
  <si>
    <t>Colocar en esta casilla la  cifra numérica o porcentual nominativo de la meta.</t>
  </si>
  <si>
    <t>Colocar en esta casilla  la programación de la meta de bienestar según Plan indicativo.</t>
  </si>
  <si>
    <t>PROGRAMA</t>
  </si>
  <si>
    <t xml:space="preserve">Colocar en esta casilla el nombre de los programas de su competencia articulados con el ODS, Pilar, Linea estrategica, meta de bienestar, en ralacion al acuerdo 027 PDD Salvemos Juntos a Cartagena </t>
  </si>
  <si>
    <t>Colocar en este casilla  el indicador definido para cumplir la meta en el plan de desarrollo según el acuerdo 027 PDD Salvemos juntos a Cartagena.</t>
  </si>
  <si>
    <t>Colocar en esta casilla la expresion fisica con que se mostrara el resultado de la meta propuesta ejemplo, numero, porcentaje, kilometro.</t>
  </si>
  <si>
    <t xml:space="preserve">Colocar en esta casilla el valor que se encuentra en el acuerdo 027 como punto de partida para definir el alcance de la meta producto.  </t>
  </si>
  <si>
    <t xml:space="preserve">Colocar en esta casilla  lo que persigue el indicador en el cuatrenio, se encuentra plasmado en el acuerdo 027 salvemos juntos a Cartagena. </t>
  </si>
  <si>
    <t>DENOMINACION DEL PRODUCTO (bien o servicio)</t>
  </si>
  <si>
    <t>Identificar con una x el  nombre que caracteriza la categoría del producto Bien o servicio y determina puntualmente el tema que se va a desarrollar. Por su esencia misma, los ¿bienes difieren de los servicios en su comportamiento y consecuente formulación.</t>
  </si>
  <si>
    <t>Colocar en esta casilla el producto que se pretende alcanzar identificado en el PDD, homologado al catalogo de productos del DNP.</t>
  </si>
  <si>
    <t>Colocar en esta casilla el numero de la meta a alcanzar al finalizar el cuatrienio, este se encuentra inmerso en la descripcion de la meta producto  identificado en el PDD.</t>
  </si>
  <si>
    <t>Colocar en esta casilla , la cantidad de la meta propuesta para la actual vigencia, relacionada con el plan indicativo.</t>
  </si>
  <si>
    <t>Colocar en esta casilla la cantidad de producto alcanzado en lo que va corrido del cuatrienio.</t>
  </si>
  <si>
    <t>ARTICULACION CON EL MODELO INTEGRADO DE PLANEACION Y GESTION MIPG</t>
  </si>
  <si>
    <t>Colocar en esta casilla la dimension identificada.
Articular desde la competencia de la dependencia con que dimension se  identifican de las 7 que componen el modelo. Como son:
1. Telento humano.
2. Direccionamiento estrategico.
3. Gestion con valores por resultados.
4. Evaluacion de resultados.
5. Informacion y comunicacion 
6. Gestion del conocimiento.
7. Control interno.</t>
  </si>
  <si>
    <t>Cada politica de gestion y desempeño institucional se desarrolla en la dimension escogida mediante un proceso que ha sido documentado de acuerdo al trabajo misional de la dependencia. Por lo que se requiere colocar en esta casilla la descripcion del proceso a partir del cual se desarrolla la politica que su vez pone en funcionamiento la dimension.</t>
  </si>
  <si>
    <t>Colocar en esta casilla el nombre del proyecto a partir del cual se desarrollara el programa con el que se articula.</t>
  </si>
  <si>
    <t>Colocar en esta casilla el numero BPIN del proyecto a partir del cual se desarrollara el programa con el que se articula.</t>
  </si>
  <si>
    <t>Colocar en esta casilla el listado de actividades  del proyecto a partir del cual se desarrollara el programa con el que se articula. Es importante que este listado de actividades coincida al 100% con las viabilizadas en SUIFP</t>
  </si>
  <si>
    <t>Colocar en esta casilla el producto resultante de cada actividad de proyecto a relizar</t>
  </si>
  <si>
    <t>Colocar en esta casilla el fin  del proyecto a partir del cual se desarrollara el programa con el que se articula.</t>
  </si>
  <si>
    <t>Colocar en esta casilla el numero o pocentaje que se pretende alcanzar con cada actividad del proyecto durante la vigencia.</t>
  </si>
  <si>
    <t>Colocar en esta casilla el valor porcentual de cada actividad que llevara a conseguir el 100% de la meta propuesta.</t>
  </si>
  <si>
    <t>Colocar en esta casilla la fecha de inicio de la actividad en la vigencia 2023</t>
  </si>
  <si>
    <t>Colocar en esta casilla la fecha de terminacion  de la actividad en la vigencia 2023</t>
  </si>
  <si>
    <t>Colocar en esta casilla el numero de dias que requiere el desarrollo de la actividad en la vigencia 2023</t>
  </si>
  <si>
    <t xml:space="preserve">Nombre de la dependencian responsable </t>
  </si>
  <si>
    <t>Nombre de la personaa encargada de supervisar las actividades del proyecto encaminadas a conseguir la meta propuesta.</t>
  </si>
  <si>
    <t>Nombre de la fuente de recursos con lo que financiara la actividad</t>
  </si>
  <si>
    <t>INSTRUCTIVO PARA EL DILIGENCIAMIENTO DEL PLAN DE ACCION VIGENCIA 2023</t>
  </si>
  <si>
    <t>En esta casilla colocar si es necesaria la contratacion</t>
  </si>
  <si>
    <t>Si es necesario la contrtacion descripcion el medio por el cual se hará</t>
  </si>
  <si>
    <t>Fecha tentativa de incio del proceso de contratacion.</t>
  </si>
  <si>
    <t>Colocar en esta casilla cada uno de los controles formulados para cada riesgo identificado en el proceso definido asociado a las actividades del proyecto.</t>
  </si>
  <si>
    <t xml:space="preserve">POLITICA DE ADMINISTRACION DE RIESGOS.
“Función Pública se compromete a administrar adecuadamente los riesgos de
gestión, de corrupción y de seguridad digital, asociados a los objetivos
estratégicos, planes, proyectos y procesos institucionales, acatando la
metodología propia para su gestión, determinando las acciones de control
detectives y preventivas oportunas para evitar la materialización y la actuación
correctiva inmediata ante las eventualidades para mitigar las posibles
consecuencias a fin de mantener los niveles de riesgo aceptables” </t>
  </si>
  <si>
    <t>Mencionar la modalidad de contratacion selecionada. Licitacion Publica, concurso de meritos, selección abreviada, minima cuatia, contrtacion directa.</t>
  </si>
  <si>
    <t>Mencionar el rubro del presupuesto que abarca el sector de su competencia.</t>
  </si>
  <si>
    <t>Mencionar el Código numérico que identifica el concepto del Gasto (Funcionamiento, Deuda Inversión) y el cual es definido en el Decreto de Liquidación.</t>
  </si>
  <si>
    <t>Valor numerico en pesos  del Plan Operativo anual de inversion asignado al rubro presupuestal.</t>
  </si>
  <si>
    <t>La operación del MIPG se desarrolla mediante el lineamiento de 16 políticas, categorizadas en siete (7) dimensiones soportadas en los principios de la integridad y la legalidad. Por lo que se necesita articular desde la competencia la politica que se desarrollara con la dimension identificada. si no esta inmerso en una de las dimensiones y politicas especificas.  coloca aqui la dimension y la politica institucional con la que te alineastes el proceso cuando lo diseñastes, en el marco de la GESTION POR PROCESO</t>
  </si>
  <si>
    <t>CADA FUENTE ASIGNADA POR EL ACUERDO DE PRESUPUESTO</t>
  </si>
  <si>
    <t xml:space="preserve"> El objetivo principal del Modelo Integrado de Planeación y Gestión - MIPG es dinamizar la gestión de las organizaciones públicas para generar bienes y servicios que resuelvan efectivamente las necesidades de la ciudadanía en el marco de la integralidad y la legalidad y la promoción de acciones que contribuyan a la  lucha contra la corrupcion. Por lo que el  principal beneficio del actual Modelo Integrado de Planeación y Gestión - MIPG es su contribución al fortalecimiento de las capacidades de las organizaciones, ya que se focaliza en las prácticas y procesos clave que ellas adelantan para convertir insumos en resultados, apuntando a transformar el Estado Colombiano, de un Estado legislativo a un Estado prestador de servicios.   
En relacion a lo anterior pretendemos que se identifique desde su dependencia como se relaciona el trabajo que se efectua para lograr lo propuesto.</t>
  </si>
  <si>
    <t>Coloca aquí el objetivo colocado  en el proceso con el que te articulas. En la gestion por proceso</t>
  </si>
  <si>
    <t xml:space="preserve">Nombre de la fuente origen de los recursos
1. Recursos Propios - ICLD
2. SGP
3. Donaciones
</t>
  </si>
  <si>
    <t>Indicar el avance cualitativo de la meta y relación de la evidencia aportada para la verificación de cada reporte</t>
  </si>
  <si>
    <t xml:space="preserve">Colocar en esta casilla cada uno de los riesgos identificados en el proceso definido, COLOCADO EN LA  COLUMNA W y desarrollado en la caracterizacion de la gestion por proceso.  asociado a las actividades del proyecto. </t>
  </si>
  <si>
    <t>Colocar en esta casilla el numero de personas en la ciudad programadas para recibir beneficio de la actividad programada en el proyecto</t>
  </si>
  <si>
    <t>Colocar en esta casilla el numero de personas en la ciudad que realmente recibieron el beneficio de la actividad programada en el proyecto.  Esta casilla se diligencia con el reporte del trimestre</t>
  </si>
  <si>
    <t>Profesional Especializado codigo 222 grado 41</t>
  </si>
  <si>
    <t>María Bernarda Pérez Carmona</t>
  </si>
  <si>
    <t>Diciembre 29-2022</t>
  </si>
  <si>
    <t>Secretario de Planeación Distrital</t>
  </si>
  <si>
    <t>Franklin Amador Hawkins</t>
  </si>
  <si>
    <t>Diseño y Elaboración del formato de captura de información para reporte de avance de plan de desarrollo vigencia 2023</t>
  </si>
  <si>
    <t>1.0</t>
  </si>
  <si>
    <t xml:space="preserve">Fin de la Pobreza: Erradicar la pobreza en todas sus formas sigue siendo uno de los principales desafíos que enfrenta la humanidad. </t>
  </si>
  <si>
    <t xml:space="preserve">Hambre cero: Poner fin al hambre y asegurar el acceso de todas las personas, en particular los pobres y las personas
en situaciones de vulnerabilidad a una alimentación sana, nutritiva y suficiente. </t>
  </si>
  <si>
    <t xml:space="preserve">Salud y bienestar
Garantizar el acceso a los servicios de salud sexual y reproductiva, incluidos los de planificación de la familia, información y educación, y lograr la cobertura sanitaria, el acceso a servicios de salud esenciales de calidad y el acceso a medicamentos y vacunas seguros, eficaces, asequibles y de calidad. </t>
  </si>
  <si>
    <t xml:space="preserve">Educación de Calidad: Asegurar la educación en entornos de aprendizaje seguros, no violentos, inclusivos y eficaces, y los
conocimientos teóricos y prácticos necesarios para promover el desarrollo sostenible. </t>
  </si>
  <si>
    <t xml:space="preserve">Igualdad de género: Eliminar todas las formas de violencia y discriminación contra las mujeres y las niñas en los ámbitos
público y privado, incluidas la trata y la explotación sexual y otros tipos de explotación, y asegurar el
acceso a los derechos reproductivos. </t>
  </si>
  <si>
    <t xml:space="preserve">Agua limpia y saneamiento
Lograr el acceso universal y equitativo al agua potable a un precio asequible para todas y todos. </t>
  </si>
  <si>
    <t xml:space="preserve">Energía asequible y no contaminante
Aumentar la proporción de energía renovable en el conjunto de fuentes energéticas. </t>
  </si>
  <si>
    <t xml:space="preserve">Trabajo decente y crecimiento económico: Lograr el empleo pleno y productivo, el trabajo decente y la participación en la economía para todas
las mujeres y los hombres, incluidos los jóvenes y las personas con discapacidad, así como la igualdad
de remuneración por trabajo de igual valor. </t>
  </si>
  <si>
    <t xml:space="preserve">Industria, innovación e infraestructura: Promover una industrialización inclusiva y sostenible y, de aquí a 2030, aumentar significativamente
la contribución de la industria al empleo y al producto interno bruto, de acuerdo con las circunstancias nacionales, y duplicar esa contribución en los países menos adelantados. </t>
  </si>
  <si>
    <t xml:space="preserve">Reducción de las desigualdades: Potenciar y promover la inclusión social, económica y política de todas las personas,
independientemente de su edad, sexo, discapacidad, raza, etnia, origen, religión o situación
económica u otra condición y adoptar políticas, especialmente fiscales, salariales y de protección
social, y lograr progresivamente una mayor igualdad. </t>
  </si>
  <si>
    <t xml:space="preserve">Ciudades y comunidades sostenibles: Reducir el impacto ambiental negativo per cápita de las ciudades, incluso prestando especial atención a la calidad del aire y la gestión de los desechos municipales y de otro tipo. </t>
  </si>
  <si>
    <t xml:space="preserve">Producción y consumo responsables: Reducir a la mitad el desperdicio de alimentos per cápita mundial en la venta al por menor y a nivel de los consumidores y reducir las pérdidas de alimentos en las cadenas de producción y suministro,
incluidas las pérdidas posteriores a la cosecha. </t>
  </si>
  <si>
    <t xml:space="preserve">Vida de ecosistemas terrestres: Promover la gestión sostenible de todos los tipos de bosques, poner fin a la deforestación, recuperar
los bosques degradados e incrementar la forestación y la reforestación a nivel mundial. </t>
  </si>
  <si>
    <t xml:space="preserve">Paz, justicia e instituciones sólidas: Poner fin al maltrato, la explotación, la trata y todas las formas de violencia y tortura contra los niños;
reducir la corrupción y el soborno; proporcionar acceso a una identidad jurídica y garantizar el
acceso público a la información. </t>
  </si>
  <si>
    <t xml:space="preserve">Alianzas para lograr los objetivos: Fomentar y promover la constitución de alianzas eficaces en las esferas pública, público-privada y
de la sociedad civil, aprovechando la experiencia y las estrategias de obtención de recursos de las
alianzas. </t>
  </si>
  <si>
    <t>FORTALECIMIENTO DE LOS PROCESOS DE MEDIACIÓN Y BIBLIOTECAS PARA LA INCLUSIÓN EN EL DISTRITO DE CARTAGENA DE INDIAS</t>
  </si>
  <si>
    <t>Fortalecer las bibliotecas públicas como laboratorios sociales y lugares de encuentro intergeneracional de saberes en lectura, escritura creativa y la apropiación social del patrimonio cultural  en Cartagena.</t>
  </si>
  <si>
    <t xml:space="preserve">1.  Mejorar las condiciones de acceso y accesibilidad de las bibliotecas de la Red de Bibliotecas Públicas del Distrito, mediante la implementación de protocolos y estándares de bioseguridad adaptadas a su entorno. </t>
  </si>
  <si>
    <t>2. Realizar la catalogación, sistematización y digitalización del acervo bibliográfico y documental de la Red de Bibliotecas Públicas del Distrito.</t>
  </si>
  <si>
    <t>4. Realizar encuentro distrital y/o nacional de bibliotecarios para fortalecimiento de la gestión bibliotecaria e intercambio de buenas prácticas en la misma en tiempos de Covid y posCovid, de manera presencial o virtual.</t>
  </si>
  <si>
    <t>5. Realizar caracterización de público de cada una de las bibliotecas públicas del Distrito, para definir ofertas atractivas  que procuren la visita sostenida de usuarios a estos centros culturales, laboratorios sociales y espacios de formación.</t>
  </si>
  <si>
    <t>6.  Generar alianzas con actores públicos y privados locales, nacionales e internacionales con miras a fortalecer la gestión de  la Red de Bibliotecas públicas del Distrito.</t>
  </si>
  <si>
    <t>8. Creación de estrategias de mediación y fomento de la lectura, la escritura y la apropiación social del patrimonio cultural (material, inmaterial y natural), a través de distintas disciplinas artísticas, de manera presencial y/o en línea, vinculando a niños, niñas, jóvenes, adultas y adultos mayores de todos los grupos poblacionales.</t>
  </si>
  <si>
    <t>9. Conformar clubes de lectura y escritura creativa en los diferentes sectores de la ciudad de manera virtual y/o presencial, motivando las buenas prácticas de enseñanza y aprendizaje incluyente.</t>
  </si>
  <si>
    <t>10.Crear  agendas de aprendizaje y fomento educativo y cultural, donde se establezca el desarrollo de actividades propias del ecosistema cultural en cada una de las bibliotecas.</t>
  </si>
  <si>
    <t>1. Realizar celebraciones, actos conmemorativos, homenajes, conferencias y encuentros de saberes en torno al patrimonio cultural local, nacional e internacional, de forma presencial o a distancia.</t>
  </si>
  <si>
    <t xml:space="preserve">2.  Realizar encuentros en línea o de manera presencial en torno al libro y a la tradición oral, en colaboración con agentes asociados a la promoción de lectura y escritura, y como parte de las actividades de extensión bibliotecaria que promuevan  el patrimonio inmaterial literario y el oral, tanto del Caribe colombiano como del Gran Caribe(Exhibiciones, feria del libro) </t>
  </si>
  <si>
    <t>1.       Desarrollar actividades itinerantes de la oferta de los servicios bibliotecarios para consolidar una ciudadanía crítica, proactiva, analítica, imaginativa, resiliente, inclusiva y libre.</t>
  </si>
  <si>
    <t>2.       Crear   alianzas con instituciones educativas que nos permitan garantizar la participación comunitaria en la creación de contenidos, con producción y acceso de calidad, en las redes globales de información y conocimiento cultural.</t>
  </si>
  <si>
    <t>3.    Realizar talleres presenciales o a distancia de formación artística y cultural orientados hacia el fomento y el fortalecimiento de valores para la paz, dirigido a estudiantes de IE en el marco de la Ley 1620 de 2013 o Ley de Convivencia Escolar.</t>
  </si>
  <si>
    <t>MANTENIMIENTO DE LA INFRAESTRUCTURA CULTURAL PARA LA INCLUSIÓN EN EL DISTRITO DE CARTAGENA DE INDIAS</t>
  </si>
  <si>
    <t>Fortalecimiento de la infraestructura cultural, para afianzar la enseñanza,  el ejercicio de las artes y el trabajo cultural en el distrito de Cartagena. </t>
  </si>
  <si>
    <t>1. Adecuación, ampliación, reparaciones, mantenimiento y conservación de los 21 escenarios.</t>
  </si>
  <si>
    <t>2. Generar alianza con MINCULTURA para diseñar la estrategia tendiente a la recuperación del BICNAL cementerio Santa Cruz de Manga.</t>
  </si>
  <si>
    <t xml:space="preserve">1. Actualización tecnológica de  6 bibliotecas.
</t>
  </si>
  <si>
    <t>FORTALECIMIENTO DE ESTÍMULOS PARA LAS ARTES Y LA CULTURA EN EL DISTRITO DE CARTAGENA DE INDIAS</t>
  </si>
  <si>
    <t>Fortalecer el ecosistema cultural, mediante el apoyo y/o entrega de incentivos para la concertación, fomento y circulación de los procesos artísticos y culturales que permitan reconocer la labor artística y las expresiones diversificadas de la cultura para el debido ejercicio de los derechos culturales, el derecho a las prácticas artísticas y la trasformación social en tiempos de emergencia.</t>
  </si>
  <si>
    <t>1. Realizar convocatoria en las líneas de creación artística, formación e investigación a creadores y gestores (incluyendo poblaciones de especial protección) de la ciudad.</t>
  </si>
  <si>
    <t>2. Realizar convocatoria de concertación para impulsar, facilitar, apoyar y hacer visibles procesos y actividades artísticas y culturales.</t>
  </si>
  <si>
    <t>3. Realizar convocatoria de Estímulos para el desarrollo y sostenibilidad de  prácticas artísticas y culturales.</t>
  </si>
  <si>
    <t>4. Realizar evento presencial y/o a distancia para visibilizar las industrias creativas locales.</t>
  </si>
  <si>
    <t>1. Apoyar, fortalecer y promocionar los procesos de circulación (incluyendo contenidos digitales )de las diferentes expresiones artísticas a través de convocatorias públicas, diversificadas e incluyentes.</t>
  </si>
  <si>
    <t>2. Realizar evento de divulgación presencial o a distancia para fomentar la circulación alternativa de contenidos culturales diversos e inclusivos.</t>
  </si>
  <si>
    <t>FORMACIÓN Y DIVULGACIÓN PARA LAS ARTES Y EL EMPRENDIMIENTO EN EL DISTRITO DE CARTAGENA DE INDIAS</t>
  </si>
  <si>
    <t>Fortalecer la formación, fomento, divulgación y emprendimiento en el ecosistema cultural del distrito de Cartagena.</t>
  </si>
  <si>
    <t>1. Realizar procesos   para otorgar becas para la formación de creadores, gestores, hacedores y portadores sobre contenidos artísticos, culturales, creativos y de innovación social.</t>
  </si>
  <si>
    <t>2 .Realizar procesos de formación artística, presencial y/o a distancia, y de formación de públicos, dirigido a personas de especial protección, como funciones, talleres y capacitaciones en temas de artes plásticas, visuales, escénicas, literatura, entre otras.</t>
  </si>
  <si>
    <t>3. Realizar proceso de formación, presencial o a distancia, en temas relacionados con las industrias culturales y creativas para creadores y gestores de la ciudad.</t>
  </si>
  <si>
    <t>4. Fortalecer la cualificación y fomentar la profesionalización de artistas y gestores para enfrentar situaciones de emergencias económicas, sociales y ecológicas.</t>
  </si>
  <si>
    <t>1. Realizar convocatoria para el desarrollo de laboratorios de innovación artística, social y/o ciudadana, encuentros comunitarios, experiencias barriales, hackáthones presenciales y/o en línea para contribuir a restablecer el tejido social y, a la vez, fomentar el arte, la cultura, el emprendimiento y las industrias creativas.</t>
  </si>
  <si>
    <t>2. Propiciar alianzas locales, regionales, nacionales e internacionales para fortalecer y proyectar los emprendimientos artísticos, culturales y creativos, incluyendo a los escenarios culturales tales como salas de artes escénicas, de exposiciones, museos, etc.</t>
  </si>
  <si>
    <t>PROTECCIÓN, INCLUSIÓN Y GARANTIA DE LOS DERECHOS CULTURALES EN EL DISTRITO DE CARTAGENA DE INDIAS</t>
  </si>
  <si>
    <t>1. Formular y desarrollar  cuatro documentos de política pública, construida participativamente con los actores del ecosistema cultural, atendiendo al enfoque de Acción sin daño y a los enfoques diferenciales, poblacionales y territoriales.</t>
  </si>
  <si>
    <t>2. Realizar proceso de formación Y pedagogía a los consejeros  pertenecientes al SDC.</t>
  </si>
  <si>
    <t>3. Presentar al SDC los cuatro documentos de política pública: Plan decenal de cultura, Plan distrital de bibliotecas, lectura y escritura, Política de comunicación cultural, Comisión Fílmica de Cartagena, formulados participativamente y con los lineamientos técnicos consensuados.</t>
  </si>
  <si>
    <t>4. Realizar el Encuentro distrital de cultura para presentar a la ciudad las políticas públicas formuladas: Plan decenal de cultura, Plan distrital de bibliotecas, lectura y escritura, Política de comunicación cultural, Comisión Fílmica de Cartagena, atendiendo las medidas de bioseguridad post COVID19.</t>
  </si>
  <si>
    <t>FORTALECIMIENTO Y MODERNIZACIÓN INSTITUCIONAL DEL INSTITUTO DE PATRIMONIO Y CULTURA (IPCC) EN EL DISTRITO DE CARTAGENA DE INDIAS.</t>
  </si>
  <si>
    <t>Mejorar  los instrumentos administativos y realizar la  Modernizacion del Instituto de Patrimonio y Cultura de Cartagena de Indias-IPCC</t>
  </si>
  <si>
    <t>1. Fase de Aprestamiento.</t>
  </si>
  <si>
    <t>2.  Fase Diagnóstica.</t>
  </si>
  <si>
    <t>3. Fase de Diseño.</t>
  </si>
  <si>
    <t>4. Fase de Implementación.</t>
  </si>
  <si>
    <t>5. Fase de Revisión y Actualización del ACUERDO N° 001 DE 2003.</t>
  </si>
  <si>
    <t>FORTALECIMIENTO Y SALVAGUARDIA DE LAS PRACTICAS SIGNIFICATIVAS DEL PATRIMONIO INMATERIAL EN EL DISTRITO DE CARTAGENA DE INDIAS</t>
  </si>
  <si>
    <t>1.Realizar caracterización y diagnóstico sobre los emprendimientos productivos de los hacedores de las fiestas y festejos locales con miras a crear un documento de prácticas festivas para la salvaguarda del patrimonio cultural.</t>
  </si>
  <si>
    <t>2.Realizar ruedas de saberes y/o conversatorios con portadoras de la tradición de las fiestas, ferias o festejos con el fin de garantizar la apropiación social del patrimonio cultural vivo y fortalecer la puesta en valor de la ancestralidad en la comunidad cartagenera.</t>
  </si>
  <si>
    <t>3.Realizar procesos de profesionalización del trabajo cultural de portadores de las tradiciones ancestrales locales a través del intercambio académico, pedagógico y productivo, con el fin de mejorar la propuesta productiva de los festivales y ferias de la ciudad, a través de alianzas con entidades públicas o privadas (locales, nacionales e internacionales)</t>
  </si>
  <si>
    <t xml:space="preserve">4.Apoyar el desarrollo de experiencias culturales turísticas sostenibles en el ámbito local, con el fin de fomentar el desarrollo económico y el mejoramiento de la calidad de vida de los trabajadores de la cultura. </t>
  </si>
  <si>
    <t>5. Realizar agendas culturales concertadas, participativas, colaborativas e incluyentes en el marco de las fiestas, ferias y festejos tradicionales con miras a fomentar la promoción local, regional, nacional e internacional del patrimonio cultural de la ciudad, los corregimientos y las islas (Fiestas de la Candelaria, Fiestas de la Independencia del 11 de noviembre)</t>
  </si>
  <si>
    <t>6.Promover la circulación de artistas festivos locales en la red de museos, bibliotecas públicas, las instituciones educativas, y los escenarios artísticos y culturales.</t>
  </si>
  <si>
    <t>1. Apoyo a los eventos culturales que conforman el Circuito Cultural de Cartagena de Indias, según Acuerdo distrital 009 de 2018.</t>
  </si>
  <si>
    <t>2. Realización de festivales culinarios que promuevan la profesionalización y el desarrollo económico de los portadores de las tradiciones (festival del frito, dulce y pastel, entre otros).</t>
  </si>
  <si>
    <t>3. Realizar festivales y/o ferias en torno a las prácticas significativas para la memoria y las tradiciones, con enfoque diferencial.(festival de humanidades, festival de la memoria oral, feria artesanal, entre otros).</t>
  </si>
  <si>
    <t>5. Fortalecer los procesos de formación festiva, la educación artística, la puesta en valor del patrimonio cultural y su apropiación social en las instituciones educativas públicas.</t>
  </si>
  <si>
    <t>6. Apoyo a los festivales influyentes para contribuir al fortalecimiento integral de la agenda cultural de la ciudad. </t>
  </si>
  <si>
    <t>7. Generar estrategias de apropiación y transmisión de conocimiento en torno a las colecciones sobre patrimonio inmaterial que se encuentran en los museos de la ciudad, itinerándolas a los barrios, corregimientos e islas.</t>
  </si>
  <si>
    <t>FORMULACIÓN DE PLANES ESPECIALES DE SALVAGUARDIA PARA INCLUSION DE LAS MANIFESTACIONES CULTURALES EN EL DISTRITO DE CARTAGENA DE INDIAS</t>
  </si>
  <si>
    <t>Mejorar la orientación y dirección para la salvaguardia de las manifestaciones y expresiones culturales en el Distrito de Cartagena de Indias.</t>
  </si>
  <si>
    <t>1. Desarrollar un (1) proceso ciudadano en la formulación del Plan Especial de Salvaguardia (PES) de las Fiestas de Independencia del 11 de noviembre.</t>
  </si>
  <si>
    <t>2. Desarrollar un (1) proceso ciudadano en la formulación del Plan Especial de Salvaguardia (PES) de la Champeta.</t>
  </si>
  <si>
    <t xml:space="preserve">FORTALECIMIENTO A LA APROPIACIÓN SOCIAL Y DIVULGACIÓN DEL PATRIMONIO MATERIAL EN EL DISTRITO DE CARTAGENA DE INDIAS </t>
  </si>
  <si>
    <t>Fomentar la protección, apropiación social y divulgación del patrimonio cultural, material e inmaterial, incluyendo el paisaje costero cultural, fortaleciendo la identidad, la inclusión y la memoria en el distrito de cartagena de indias.</t>
  </si>
  <si>
    <t>1. Realizar estrategias, acciones, encuentros académicos y/o pedagógicos sobre emergencia climática y su afectación al patrimonio material de Cartagena, en alianza con instituciones públicas y privadas, de manera presencial o en línea.</t>
  </si>
  <si>
    <t>2. Crear estímulos que fomenten la investigación, la producción de material pedagógico y el diseño de contenidos curriculares en torno a la apropiación social del patrimonio cultural y la emergencia climática.</t>
  </si>
  <si>
    <t>1. Diseñar estrategias de divulgación que promuevan la puesta en valor del patrimonio cultural y su apropiación social, y que fomenten el trabajo académico en torno a su conservación.</t>
  </si>
  <si>
    <t>2. Crear estrategias para la transferencia de conocimientos en torno a la apropiación social del patrimonio material adaptadas a las nuevas realidades del Covid-19 a través de alianzas con la red de museos locales, nacionales e internacionales.</t>
  </si>
  <si>
    <t>3. Promover experiencias culturales turísticas de base comunitaria, adaptadas a las circunstancias de la pandemia y de la recuperación, a través de alianzas con la comunidad, con las autoridades de turismo y con entidades que promuevan el emprendimiento y el desarrollo económico.</t>
  </si>
  <si>
    <t xml:space="preserve">FORTALECIMIENTO, SALVAGUARDA, VALORACIÓN, CUIDADO Y CONTROL DEL PATRIMONIO MATERIAL EN EL DISTRITO DE CARTAGENA DE INDIAS. </t>
  </si>
  <si>
    <t>Fortalecer la protección, salvaguarda y difusión del patrimonio cultural material y su apropiación social para consolidar la identidad y memoria patrimonial material en el distrito de cartagena de indias.</t>
  </si>
  <si>
    <t>1. Crear un sistema digital en el que se recopile la información y seguimientos a los inmuebles ubicados en el Centro Histórico, su área de influencia y periferia histórica.</t>
  </si>
  <si>
    <t>2. Realizar acciones relacionadas con la preservación del patrimonio material inmueble.( Documentos y actuaciones juridicas que promuevan el cumplimiento normativo y legal para el cuidado y salvaguarda de los inmuebles)</t>
  </si>
  <si>
    <t>1. Realizar acciones de seguimiento al mantenimiento de los inmuebles del centro histórico y su área de influencia, relacionadas con la preservación del patrimonio material inmueble: gestiones de control, verificación, supervisión, asesorías y seguimiento, mediante visitas técnicas.</t>
  </si>
  <si>
    <t>2. Realizar alianzas con Universidades, instituciones educativas privadas y/o entidades públicas con el fin de promocionar e impulsar las acciones legales y técnicas para el mantenimiento de los inmuebles.</t>
  </si>
  <si>
    <t>3. Desarrollar campañas, elaborar cartillas y/o manuales (digitales e impresos), organizar encuentros académicos y pedagógicos que fomenten la apropiación de las normas patrimoniales de los inmuebles declarados bienes de interés cultural.</t>
  </si>
  <si>
    <t>INVESTIGACIÓN Y DIVULGACIÓN CULTURAL SOBRE EL IMPACTO DE LA CORRUPCIÓN EN EL MARCO DEL PREMIO JORGE PIEDRAHITA ADUEN EN EL DISTRITO DE CARTAGENA DE INDIAS</t>
  </si>
  <si>
    <t>Propiciar la participación de la comunidad en la investigación cultural acerca de la gestión pública en el Distrito de Cartagena de Indias</t>
  </si>
  <si>
    <t>Convocatoria pública para la entrega de estimulo o reconocimiento en el marco del concurso sobre investigaciones de impacto de la corrupción en cartagena.</t>
  </si>
  <si>
    <t>DESARROLLO DEL FESTIVAL DE MEMORIA ORAL UNA ESTRATEGIA PARA LA SOSTENIBILIDAD CULTURAL COMO GARANTIA DE PERMANENCIA DE LOS VALORES CULTURALES EN EL DISTRITO DE CARTAGENA DE INDIAS</t>
  </si>
  <si>
    <t>Aumentar la participación de grupos étnicos-culturales en festivales y actividades culturales y artísticas en el distrito de Cartagena de indias.</t>
  </si>
  <si>
    <t>1.Realizar diagnostico sobre manifestaciones vivas.</t>
  </si>
  <si>
    <t>2. Realizar festivales sobre memoria oral</t>
  </si>
  <si>
    <t>1.  Fortalecer portadores de la memora oral (grupos)</t>
  </si>
  <si>
    <t>DESARROLLO DE ACTIVIDADES CULTURALES Y ARTISTICAS PARA LOS JOVENES ENTRE 14 Y 28 AÑOS DEL DISTRITO DE CARTAGENA DE INDIAS.</t>
  </si>
  <si>
    <t>Incrementar el desarrollo de habilidades y capacidades culturales y artísticas de los jóvenes en el Distrito de Cartagena de Indias</t>
  </si>
  <si>
    <t xml:space="preserve">1. Desarrollar laboratorios de innovación artística, social y/o ciudadana, encuentros comunitarios, experiencias barriales, presenciales y/o en línea para contribuir a restablecer el tejido social y, a la vez, fomentar el arte, la cultura en los y las jóvenes del distrito.
</t>
  </si>
  <si>
    <t>2. Realizar procesos formativos presenciales y/o en línea, en las distintas disciplinas artísticas (teatro, danza, música, pintura, circo, artes plásticas, artesanías) articulados a la promoción de competencias ciudadanas que posibiliten la participación creativa, proactiva y critica de los y las jóvenes en los procesos de construcción de sociedad y que propicien la buena utilización del tiempo libre, en la Red Distrital de Bibliotecas públicas, casas de cultura y centros culturales de Cartagena.</t>
  </si>
  <si>
    <t>Línea estratégica artes, cultura y patrimonio para una Cartagena Incluyente</t>
  </si>
  <si>
    <t>Cartagena Transparente</t>
  </si>
  <si>
    <t>Linea estratégica: Cartagena Inteligente con todos y para todos</t>
  </si>
  <si>
    <t>Linea estratégica para la equidad e inclusión de los negros, afros, palenqueros e indigena.</t>
  </si>
  <si>
    <t>Linea estratégica jovenes salvando a cartagena</t>
  </si>
  <si>
    <t>Número de asistencias técnicas en encuentros de saberes en las  bibliotecas públicas presencial y en línea adecuadas a las condiciones sanitarias, de comunicación y a las restricciones de bioseguridad que establezcan las autoridades competentes.</t>
  </si>
  <si>
    <t>Número de asistencias técnicas en actividades de extensión bibliotecaria en la comunidad.</t>
  </si>
  <si>
    <t>Personas del sector artístico, cultural y creativo,  participando en los procesos de formación formal e informal en forma presencial y/o en línea adecuados a las condiciones sanitarias, de comunicación y a las restricciones de bioseguridad que establezcan las autoridades competentes.</t>
  </si>
  <si>
    <t>Eventos presenciales y/o en línea (laboratorios de innovación artística, social y/o ciudadana, encuentros comunitarios, experiencias barriales, hackáthones) relacionados con encuentros ciudadanos realizados adecuados a las condiciones sanitarias, de comunicación y a las restricciones de bioseguridad que establezcan las autoridades competentes.</t>
  </si>
  <si>
    <t>Modernización del IPCC.</t>
  </si>
  <si>
    <t xml:space="preserve"> Festivales y ferias de salvaguardia al patrimonio inmaterial adecuados a las condiciones sanitarias, de comunicación y a las restricciones de bioseguridad que establezcan las autoridades competentes.</t>
  </si>
  <si>
    <t>Porcentaje de participantes en procesos de promoción de lectura en las bibliotecas del Distrito.</t>
  </si>
  <si>
    <t>35.57%  - 335.815 Personas</t>
  </si>
  <si>
    <t>Porcentaje  de infraestructura cultural mantenida y conservada.</t>
  </si>
  <si>
    <t xml:space="preserve">   57%
18 bibliotecas, plaza de toros, Teatro Adolfo Mejía, Teatrino El  Socorro</t>
  </si>
  <si>
    <t>Porcentaje de  proyectos apoyados en el impulso y creación de emprendimientos artísticos, culturales y creativos a través de convocatorias.</t>
  </si>
  <si>
    <t>100%                                                                  120 proyectos apoyados de creación de emprendimientos artísticos, culturales y creativos.</t>
  </si>
  <si>
    <t>Porcentaje de portadores de la tradición y participantes en  las fiestas  y festivales del distrito cualificados (medido en grupos participantes)</t>
  </si>
  <si>
    <t>60%
(178 grupos)</t>
  </si>
  <si>
    <t>Porcentaje patrimonio cultural inmueble del centro histórico, su área de influencia y periferia histórica conservado.</t>
  </si>
  <si>
    <t xml:space="preserve"> 70% del inventario de bienes inmuebles del centro histórico, su área de influencia y periferia histórica (1.767 inmuebles de 2523)</t>
  </si>
  <si>
    <t>Cartagena Incluyente</t>
  </si>
  <si>
    <t>Incrementar en un 20% los participantes en procesos de promoción de lectura adecuados a las condiciones sanitarias, de comunicación y a las restricciones de bioseguridad que establezcan las autoridades competentes.</t>
  </si>
  <si>
    <t>Mantener y conservar el 100% de la infraestructura cultural.</t>
  </si>
  <si>
    <t>Incrementar en 100% los proyectos apoyados en el impulso y creación de emprendimientos artísticos, culturales y creativos.</t>
  </si>
  <si>
    <t>Aumentar a un  80%  el proceso de cualificación de los grupos participantes en las Fiestas de Independencia y participantes en festivales gastronómicos adecuados a las condiciones sanitarias, de comunicación y a las restricciones de bioseguridad que establezcan las autoridades competentes</t>
  </si>
  <si>
    <t>Mantener y aumentar a 75% el inventario de patrimonio cultural inmueble del centro histórico, su área de influencia y periferia histórica conservado.</t>
  </si>
  <si>
    <t>Mediación Y Bibliotecas para la Inclusión.</t>
  </si>
  <si>
    <t>Infraestructura Cultural Para La Inclusión.</t>
  </si>
  <si>
    <t>Estímulos para las artes y el emprendimiento en una Cartagena incluyente.</t>
  </si>
  <si>
    <t>Derechos Culturales y Buen Gobierno para el Fortalecimiento Institucional y Ciudadano.</t>
  </si>
  <si>
    <t>Patrimonio Inmaterial: Prácticas Significativas para la Memoria.</t>
  </si>
  <si>
    <t xml:space="preserve">Valoración, Cuidado y Apropiación Social del Patrimonio Material. </t>
  </si>
  <si>
    <t>Premio Jorge Piedrahita Aduen</t>
  </si>
  <si>
    <t>Sostenibilidad cultural como garantía de permanencia</t>
  </si>
  <si>
    <t>Jovenes participando y salvando a cartagena</t>
  </si>
  <si>
    <t xml:space="preserve"> Número de  personas con asistencias técnicas en asuntos de gestión de bibliotecas públicas y programas de lectura y escritura creativa vinculadas en forma presencial y en línea.</t>
  </si>
  <si>
    <t xml:space="preserve">Servicio de mantenimiento de infraestructura cultural pública. </t>
  </si>
  <si>
    <t>Servicio de actualización tecnológica de las bibliotecas distritales (Colecciones digitales, mejora del internet, de los equipos, etc.)</t>
  </si>
  <si>
    <t>Número de proyectos  de fomento para el acceso de la oferta artística, cultural y creativa en estímulos y becas.</t>
  </si>
  <si>
    <t>Número de personas del sector artístico, cultural y creativo, participando en los procesos de formación formal e informal  en forma presencial y/o en línea.</t>
  </si>
  <si>
    <t>Número de eventos presenciales y/o en línea (laboratorios de innovación artística, social y/o ciudadana, encuentros comunitarios, experiencias barriales, hackáthones) relacionados con encuentros ciudadanos realizados adecuados a las condiciones sanitarias, de comunicación y a las restricciones de bioseguridad que establezcan las autoridades competentes.</t>
  </si>
  <si>
    <t>Documentos de políticas públicas presentadas por el IPCC con lineamientos técnicos formulados.</t>
  </si>
  <si>
    <t>Documentos normativos de modernización del IPCC formulado y presentado.</t>
  </si>
  <si>
    <t>Número grupos participantes en las fiestas y festejos del distrito fortalecidos para la  salvaguardia del patrimonio inmaterial.</t>
  </si>
  <si>
    <t>Número de festivales y ferias  de salvaguardia al patrimonio inmaterial.</t>
  </si>
  <si>
    <t>Número de Planes Especiales de Salvaguardia formulados para inclusión de las manifestaciones culturales en la Lista Representativa de Patrimonio Cultural Inmaterial.</t>
  </si>
  <si>
    <t>Número de acciones de divulgación, promoción y puesta en valor del patrimonio cultural, así como de preservación frente a la amenaza de la emergencia climática y las acciones de mitigación.</t>
  </si>
  <si>
    <t>Número de acciones, de apropiación social del patrimonio material, divulgación y comunicación  social del patrimonio presenciales y/o virtual. (campañas, lineamientos para apropiación social del patrimonio, seminarios internacionales, etc.)</t>
  </si>
  <si>
    <t>Servicios  relacionados con la preservación  del patrimonio material inmueble (gestiones de control, verificación, supervisión y asesorías) realizados para su conservación.</t>
  </si>
  <si>
    <t>Número de premios otorgados</t>
  </si>
  <si>
    <t>Realización de festival de la memoria oral</t>
  </si>
  <si>
    <t>Apoyo a grupos culturales</t>
  </si>
  <si>
    <t>Jovenes participando en espacios culturales, deportivos y acciones de cultura de paz</t>
  </si>
  <si>
    <t xml:space="preserve">Servicios bibliotecarios - 3301085  </t>
  </si>
  <si>
    <t xml:space="preserve">Servicio de asistencia técnica en asuntos de gestión de bibliotecas públicas y lectura. -3301065    </t>
  </si>
  <si>
    <t xml:space="preserve"> Servicio de acceso a materiales de lectura - 3301098</t>
  </si>
  <si>
    <t xml:space="preserve">Servicio de mantenimiento de infraestructura cultural. - 3301068     </t>
  </si>
  <si>
    <t>Bibliotecas adecuadas - 3301003</t>
  </si>
  <si>
    <t xml:space="preserve">Servicio de apoyo financiero al sector artístico y cultural -3301054    </t>
  </si>
  <si>
    <t xml:space="preserve">Servicio de circulación artística y cultural - 3301073  </t>
  </si>
  <si>
    <t xml:space="preserve">Servicio de educación formal al sector artístico y cultural.  - 3301052     </t>
  </si>
  <si>
    <t>Servicio de promoción de actividades culturales - 3301053</t>
  </si>
  <si>
    <t xml:space="preserve">Documentos normativos   - 3301071            </t>
  </si>
  <si>
    <t>Servicio de educación informal al sector artístico y cultural - 3301051</t>
  </si>
  <si>
    <t>Servicio de salvaguardia al patrimonio inmaterial  - 3302049</t>
  </si>
  <si>
    <t xml:space="preserve">Servicio de promoción de actividades culturales.-  3302044               </t>
  </si>
  <si>
    <t>Servicio de salvaguardia al patrimonio inmaterial - 3302049</t>
  </si>
  <si>
    <t>Documentos normativos - 3302003</t>
  </si>
  <si>
    <t>Documentos de investigación - 3301069</t>
  </si>
  <si>
    <t xml:space="preserve"> Servicio de promoción de actividades culturales. - 3302044</t>
  </si>
  <si>
    <t>7. Realizar procesos de formación de mediadores de lectura con jóvenes de 9º, 10º y 11º de las IE públicas para que cumplan su servicio social en la Red de Bibliotecas, incluyendo la realización talleres presenciales o en línea, de construcción de valores democráticos y convivencia pacífica a través de las artes.                                                                                                                                                               En alianza con Secretaría de educación, Participación, PES, Escuela de Gobierno, Secretaría de Educación. la Policía Nacional y SICC.</t>
  </si>
  <si>
    <t>FORTALECIMIENTO DE LOS PROCESOS DE MEDIACIÓN Y BIBLIOTECAS PARA LA INCLUSIÓN EN EL DISTRITO DE  CARTAGENA DE INDIAS</t>
  </si>
  <si>
    <t>MANTENIMIENTO DE LA INFRAESTRUCTURA CULTURAL PARA LA INCLUSIÓN EN EL DISTRITO DE  CARTAGENA DE INDIAS</t>
  </si>
  <si>
    <t>FORTALECIMIENTO DE ESTÍMULOS PARA LAS ARTES Y LA CULTURA EN EL DISTRITO DE  CARTAGENA DE INDIAS</t>
  </si>
  <si>
    <t>FORMACIÓN Y DIVULGACIÓN PARA LAS ARTES Y EL EMPRENDIMIENTO EN EL DISTRITO DE  CARTAGENA DE INDIAS</t>
  </si>
  <si>
    <t>PROTECCIÓN Y GARANTÍA DE LOS DERECHOS CULTURALES EN EL DISTRITO DE  CARTAGENA DE INDIAS</t>
  </si>
  <si>
    <t>FORTALECIMIENTO Y MODERNIZACIÓN INSTITUCIONAL DEL INSTITUTO DE PATRIMONIO Y CULTURA (IPCC) EN EL DISTRITO DE CARTAGENA DE INDIAS</t>
  </si>
  <si>
    <t xml:space="preserve">FORTALECIMIENTO DE PLANES ESPECIALES DE SALVAGUARDIA PARA INCLUSION DE LAS MANIFESTACIONES CULTURALES EN EL DISTRITO DE CARTAGENA DE INDIAS </t>
  </si>
  <si>
    <t>FORTALECIMIENTO A LA APROPIACIÓN SOCIAL Y DIVULGACIÓN DEL PATRIMONIO MATERIAL EN EL DISTRITO DE  CARTAGENA DE INDIAS</t>
  </si>
  <si>
    <t>FORTALECIMIENTO SALVAGUARDA VALORACIÓN CUIDADO Y CONTROL DEL PATRIMONIO MATERIAL EN EL DISTRITO DE CARTAGENA DE INDIAS</t>
  </si>
  <si>
    <t>DESARROLLO DE ACTIVIDADES CULTURALES Y ARTISTICAS PARA LOS JOVENES ENTRE 14 Y 28 AÑOS DEL DISTRITO DE   CARTAGENA DE INDIAS</t>
  </si>
  <si>
    <t>ESTAMPILLA PROCULTURA</t>
  </si>
  <si>
    <t>VENTA DE BIENES Y SERVICIOS TAM - REASIGNACION VENTAS TAM</t>
  </si>
  <si>
    <t>ICLD</t>
  </si>
  <si>
    <t>ESTAMPILLA PROCULTURA - REASIGNACION 2021 ESTAMPILLA PROCULTURA.</t>
  </si>
  <si>
    <t>SGP CULTURA</t>
  </si>
  <si>
    <t>VENTA DE BIENES Y SERVICIOS</t>
  </si>
  <si>
    <t>1.2.1.0.00-001</t>
  </si>
  <si>
    <t>1.2.3.1.19-082</t>
  </si>
  <si>
    <t>1.2.4.3.02-057</t>
  </si>
  <si>
    <t>1.2.3.1.12-134</t>
  </si>
  <si>
    <t>1.3.2.2.08-123</t>
  </si>
  <si>
    <t xml:space="preserve">1.2.1.0.00-001 </t>
  </si>
  <si>
    <t xml:space="preserve">35.57%  - 335.815 Personas
</t>
  </si>
  <si>
    <t>Porcentaje</t>
  </si>
  <si>
    <t>Número</t>
  </si>
  <si>
    <t>X</t>
  </si>
  <si>
    <t xml:space="preserve">Número </t>
  </si>
  <si>
    <t xml:space="preserve">ICLD </t>
  </si>
  <si>
    <t>SGP</t>
  </si>
  <si>
    <t>1.2.2.3.1.19-082</t>
  </si>
  <si>
    <t>2.3.3301.1603.2020130010042</t>
  </si>
  <si>
    <t>57%
18 bibliotecas, plaza de toros, Teatro Adolfo Mejía, Teatrino El  Socorro</t>
  </si>
  <si>
    <t>LEP</t>
  </si>
  <si>
    <t>1.2.3.2.27-032</t>
  </si>
  <si>
    <t>2.3.3301.1603.2020130010218</t>
  </si>
  <si>
    <t>N/D</t>
  </si>
  <si>
    <t>Otorgar 12 reconocimientos en el concurso sobre investigaciones del impacto de la corrupción en Cartagena.</t>
  </si>
  <si>
    <t>2.3.3301.1603.2021130010264</t>
  </si>
  <si>
    <t>Realización de tres  festivales de memoria oral</t>
  </si>
  <si>
    <t>12 Grupos Culturales apoyados</t>
  </si>
  <si>
    <t>2.3.3302.1603.2021130010134</t>
  </si>
  <si>
    <t>20.0000 Jovenes que partipan en espacios culturales, deportivos y acciones de cultura de paz</t>
  </si>
  <si>
    <t>Servicio de asistencia técnica en procesos de comunicación cultural -3301059</t>
  </si>
  <si>
    <t>2.3.3301.1603.2021130010090</t>
  </si>
  <si>
    <t xml:space="preserve">                                                                120 proyectos </t>
  </si>
  <si>
    <t>240 Proyectos de fomento para el acceso de la oferta artística, cultural y creativa en estímulos y becas adecuados a las condiciones sanitarias, de comunicación y a las restricciones de bioseguridad que establezcan las autoridades competentes.</t>
  </si>
  <si>
    <t xml:space="preserve">240 Grupos en circulación apoyados en servicios para la oferta artística, cultural y creativa  adecuados a las condiciones sanitarias, de comunicación y a las restricciones de bioseguridad que establezcan las autoridades competentes de manera presencial análoga y digital.    </t>
  </si>
  <si>
    <t>2.3.3301.1603.2020130010045</t>
  </si>
  <si>
    <t xml:space="preserve">ESTAMPILLA PROCULTURA </t>
  </si>
  <si>
    <t>4 Políticas públicas formuladas y presentadas articuladas intersectorialmente.</t>
  </si>
  <si>
    <t>Eficiente  articulación de los espacios de participación del Sistema Distrital de cultura- SDC, lo que  genera procesos culturales estratégicos de mayor impacto en la vida cultural de Cartagena</t>
  </si>
  <si>
    <t>2.3.3301.1603.2021130010291</t>
  </si>
  <si>
    <t>N/A</t>
  </si>
  <si>
    <t>ESTAMPILLA</t>
  </si>
  <si>
    <t>2.3.3301.1603.2021130010005</t>
  </si>
  <si>
    <t xml:space="preserve">
178 grupos
</t>
  </si>
  <si>
    <t xml:space="preserve">237 Grupos participantes en las fiestas y festejos del distrito fortalecidos para la salvaguardia del patrimonio inmaterial adecuados a las condiciones sanitarias, de comunicación y a las restricciones de bioseguridad que establezcan las autoridades competentes. </t>
  </si>
  <si>
    <t>2.3.3302.1603.2021130010255</t>
  </si>
  <si>
    <t>1.2.3.2.27-012</t>
  </si>
  <si>
    <t>Formular 2 Planes  Especiales de Salvaguardia para inclusión de las manifestaciones culturales en la Lista Representativa de Patrimonio Cultural Inmaterial.</t>
  </si>
  <si>
    <t>SGP-CULTURA</t>
  </si>
  <si>
    <t>1.767 inmuebles del centro histórico y su área de influencia que han tenido algún tipo de intervención (restauración, consolidación, adecuación, mantenimiento, obras de apuntalamiento preventivo, etc.)</t>
  </si>
  <si>
    <t>RF IPCC</t>
  </si>
  <si>
    <t>1.3.2.3.11-073</t>
  </si>
  <si>
    <t>2.3.3302.1603.20211300265</t>
  </si>
  <si>
    <t>Documentos de lineamientos técnicos</t>
  </si>
  <si>
    <t>Servicios relacionados con la preservación del patrimonio material inmueble (gestiones de control, verificación, supervisión asesorías) para el mantenimiento de los inmuebles del centro histórico y su área de influencia.</t>
  </si>
  <si>
    <t>30 acciones de divulgación, promoción y puesta en valor del patrimonio cultural, así como de preservación frente a la amenaza de la emergencia climática y las acciones de mitigación adecuadas a las condiciones sanitarias, de comunicación y a las restricciones de bioseguridad que establezcan las autoridades competentes</t>
  </si>
  <si>
    <t>Servicio de divulgación y publicación del patrimonio cultural</t>
  </si>
  <si>
    <t>Servicio de asistencia técnica en el manejo y gestión del patrimonio arqueológico, antropológico e histórico</t>
  </si>
  <si>
    <t>36 acciones, de apropiación social del patrimonio material, divulgación ycomunicación social del patrimonio adecuadas a las condiciones sanitarias, de comunicación y a las restricciones de bioseguridad que establezcan las autoridades competentes</t>
  </si>
  <si>
    <t>2.3.3302.1603.2020130010213</t>
  </si>
  <si>
    <t>1.2.3.2.25-166</t>
  </si>
  <si>
    <t>2.3.3302.1603.2021130010006</t>
  </si>
  <si>
    <t>Propiciar el fortalecimiento de la valoración, preservación y dignificación de las prácticas y tradiciones del patrimonio inmaterial en el distrito de cartagena de indias.</t>
  </si>
  <si>
    <t>GESTIÓN CON VALORES PARA RESULTADOS</t>
  </si>
  <si>
    <t>Participación Ciudadana
Servicio al Ciudadano</t>
  </si>
  <si>
    <t>Fortalecimiento Institucional y Simplificación de Procesos</t>
  </si>
  <si>
    <t>GESTIÓN DEL CONOCIMIENTO Y LA INNOVACIÓN</t>
  </si>
  <si>
    <t>TALENTO HUMANO
GESTIÓN DEL CONOCIMIENTO Y LA INNOVACIÓN</t>
  </si>
  <si>
    <t>Talento Humano
Gestión del Conocimiento y la Innovación</t>
  </si>
  <si>
    <t xml:space="preserve">GESTIÓN DEL CONOCIMIENTO Y LA INNOVACIÓN
TALENTO HUMANO </t>
  </si>
  <si>
    <t>Gestión del Conocimiento y la Innovación
Gestión el Talento Humano</t>
  </si>
  <si>
    <t>Gobierno Digital
Seguridad Digital</t>
  </si>
  <si>
    <t>GESTIÓN CON VALORES PARA RESULTADOS
GESTIÓN DEL CONOCIMIENTO</t>
  </si>
  <si>
    <t>Participación Ciudadana
Servicio al Ciudadano
Gestión del Conocimiento y la Innovación</t>
  </si>
  <si>
    <t>GESTIÓN DEL CONOCIMIENTO Y LA INNOVACIÓN 
GESTIÓN CON VALORES PARA RESULTADOS</t>
  </si>
  <si>
    <t>Gestión del Conocimiento y la Innovación
Participación Ciudadana</t>
  </si>
  <si>
    <t>INFORMACIÓN Y COMUNICACIÓN</t>
  </si>
  <si>
    <t>Transparencia, Acceso a la Información Pública y Lucha Contra la Corrupción</t>
  </si>
  <si>
    <t xml:space="preserve">Gestión del Conocimiento y la Innovación </t>
  </si>
  <si>
    <t xml:space="preserve">GESTIÓN DEL CONOCIMIENTO Y LA INNOVACIÓN
GESTIÓN CON VALORES PARA RESULTADOS </t>
  </si>
  <si>
    <t>Realizar la  promoción de acciones de preservación del patrimonio material inmueble mantenidos (gestiones de control, verificación, supervisión asesorías) en 127 inmuebles para su conservación</t>
  </si>
  <si>
    <t xml:space="preserve">Realizar la  promoción de acciones de mantenimiento de 1767 inmuebles en el centro historico y su area de influencia que han tenido algun tipo de intervención, a través gestiones de control,verificación, supervisión, asesorias. </t>
  </si>
  <si>
    <t>Participación Ciudadana</t>
  </si>
  <si>
    <t xml:space="preserve">PROMOCIÓN CULTURAL </t>
  </si>
  <si>
    <t>Promover la diversidad cultural cartagenera a través del fortalecimiento de las diferentes dimensiones del campo artístico, creación de condiciones para el desarrollo y fomento de una cultura ciudadana de reconocimiento y respeto por las diferencias culturales, democratizar y estimular los procesos, bienes, servicios y manifestaciones  culturales de interés común y generar dinámicas de desarrollo local y cadenas productivas sostenibles que promuevan la competitividad del patrimonio y la identidad de la ciudad.</t>
  </si>
  <si>
    <t>CONSERVACIÓN DEL PATRIMONIO MATERIAL</t>
  </si>
  <si>
    <t>Proteger, enriquecer, conservar, rehabilitar e intervenir con criterios de sustentabilidad al Centro Histórico y Zonas de influencia</t>
  </si>
  <si>
    <t>GESTIÓN DE TECNOLOGIA</t>
  </si>
  <si>
    <t>Monitorear, evaluar y controlar la debida ejecución de los servidores virtuales, equipos de control de borde, conectividad de acuerdo al parámetro establecido por el instituto</t>
  </si>
  <si>
    <t>Cumplimiento parcial de metas del plan de acción</t>
  </si>
  <si>
    <t xml:space="preserve">Seguimiento periodico por parte de las lineas de defensa (Oficina de Planeación y Oficina de Control Interno) a través de las herramientas de monitoreo (Dashboard) de cumplimiento de metas de Plan de Acción. </t>
  </si>
  <si>
    <t>Cumplimiento parcial de metas de control de obras en el Centro Histórico y áreas de influencia</t>
  </si>
  <si>
    <t xml:space="preserve">Despliegue de jornadas de observación, vigilacia e intervención en el Centro Histórico y áreas de influencia de la ciudad. </t>
  </si>
  <si>
    <t>Imposibilidad de prestar tramites y servicios  en línea de cara al ciudadano.</t>
  </si>
  <si>
    <t>* Adquisición e Implementación de UPS de respaldo
* Revisión periódica del estado de los Servidores Virtuales sobre VMWare, revisando sus métricas, recursos entre otras variables.
* Monitoreo al Canal de Internet sobre el Equipo de Control de Borde y programar reglas que notifiquen el estado del Canal sobre correo electrónico.
* Hardening con implementación de Servidor de Dominio, Control NAC, Encripción en VMWare y uso de Cortafuegos.
* Mantenimiento, soporte y actualizaciones del sistema de Seguridad Perimetral.</t>
  </si>
  <si>
    <t>Promover la diversidad cultural cartagenera a través del fortalecimiento de las diferentes dimensiones del campo artístico, creación de condiciones para el desarrollo y fomento de una cultura ciudadana de reconocimiento y respeto por las diferencias cultu</t>
  </si>
  <si>
    <t>MEJORAMIENTO Y DOTACIÓN DE LA BIBLIOTECA DISTRITAL JORGE ARTEL EN EL BARRIO EL SOCORRO EN EL DISTRITO DE CARTAGENA DE INDIAS</t>
  </si>
  <si>
    <t>Mejorar los niveles de lectura del barrio El Socorro del Distrito de Cartagena de Indias</t>
  </si>
  <si>
    <t>ASIGNACIONES DIRECTAS - SGR</t>
  </si>
  <si>
    <t>NACION AD1313001</t>
  </si>
  <si>
    <t>POSICION CATÁLOGO DE GASTOS 00AD-3301-1603-2021-13001-0137</t>
  </si>
  <si>
    <t>21 Infraestructuras culturales mantenidas y conservadas.</t>
  </si>
  <si>
    <t>6 Bibliotecas con servicios de actualización tecnológica.</t>
  </si>
  <si>
    <t>GESTIÓN CON VALORES PARA RESULTADOS.
DIRECCIONAMIENTO ESTRATÉGIGO</t>
  </si>
  <si>
    <t>Fortalecimiento Institucional y Simplificación de Procesos
Planeación</t>
  </si>
  <si>
    <t>GESTIÓN CON VALORES PARA RESULTADOS
DIRECCIONAMIENTO ESTRÁTEGIGO</t>
  </si>
  <si>
    <t>CONSERVACIÓN DEL PATRIMONIO MATERIAL
DIRECCIONAMIENTO ESTRATÉGICO</t>
  </si>
  <si>
    <t>402.978 Personas con asistencias técnicas en asuntos de gestión de bibliotecas públicas y programas de lectura y escritura creativa vinculadas en forma presenciales y en línea adecuados a las condiciones sanitarias, de comunicación y a las restricciones de bioseguridad que establezcan las autoridades competentes.</t>
  </si>
  <si>
    <t>720 asistencias técnicas en encuentros de saberes en las  bibliotecas públicas presencial y en línea adecuadas a las condiciones sanitarias, de comunicación y a las restricciones de bioseguridad que establezcan las autoridades competentes.</t>
  </si>
  <si>
    <t>300 asistencias técnicas en actividades de extensión bibliotecaria en la comunidad.</t>
  </si>
  <si>
    <t>PROCESP COMPETITIVO ESALES</t>
  </si>
  <si>
    <t>CONVOCATORIA DE ESTIMULOS</t>
  </si>
  <si>
    <t>PROCESO COMPETITIVO ESALES</t>
  </si>
  <si>
    <t>SANCIONES IPCC</t>
  </si>
  <si>
    <t>ENERO</t>
  </si>
  <si>
    <t xml:space="preserve"> MARZO </t>
  </si>
  <si>
    <t>FEBRERO</t>
  </si>
  <si>
    <t xml:space="preserve">FEBRERO </t>
  </si>
  <si>
    <t xml:space="preserve"> FEBRERO</t>
  </si>
  <si>
    <t>CONSULTORIO Ó PROCESO DE SELECCIÓN ABREVIADA DE MENOR CUANTIA</t>
  </si>
  <si>
    <t>COMPETITIVO ESALES</t>
  </si>
  <si>
    <t>MINIMA CUANTIA - SELECCIÓN ABREVIADA DE MENOR CUANTIA</t>
  </si>
  <si>
    <t>ACUMULADO DE META PRODUCTO 2020- 2023</t>
  </si>
  <si>
    <t>SI</t>
  </si>
  <si>
    <t>CONVENIO ESPECIFICO INTERADMINISTRATIVO UNIBAC</t>
  </si>
  <si>
    <t>CONVENIO ESPECIFICO INTERADMINISTRATIVO</t>
  </si>
  <si>
    <t>1 Convocatoria IMPULSO 2023</t>
  </si>
  <si>
    <t xml:space="preserve">1. Convocatoria de actores festivos </t>
  </si>
  <si>
    <t>Selección abreviada de menor cuantia</t>
  </si>
  <si>
    <t>1.Convocatoria de estimulos circulación local.  2 Convocatoria de estimulos circulación 2020 (Local - Nacional - Internacional).        3.Convocatoria "Arte en Movimiento".           4.Comvocatoria TAM</t>
  </si>
  <si>
    <t>ENERO - MARZO</t>
  </si>
  <si>
    <t>MARZO</t>
  </si>
  <si>
    <t>MAYO</t>
  </si>
  <si>
    <t>ABRIL</t>
  </si>
  <si>
    <t>NO</t>
  </si>
  <si>
    <t>CONTRATACIÓN DIRECTA</t>
  </si>
  <si>
    <t>ORDENES DE PRESTACIÓN DE SERVICIOS</t>
  </si>
  <si>
    <t>CONTRATACIÓN DIRECTA - COMPETITIVO ESALES</t>
  </si>
  <si>
    <t>ORDENES DE PRESTACIÓN DE SERVICIOS - COMPETITIVO ESALES</t>
  </si>
  <si>
    <t xml:space="preserve">ORDENES DE PRESTACIÓN DE SERVICIOS 1. CONVENIO ESPECIFICO INTERADMINISTRATIVO    2. ESCUELA DE PROYECTOS CULTURALES </t>
  </si>
  <si>
    <t xml:space="preserve">CONTRATACIÓN DIRECTA1. CONVENIO ESPECIFICO INTERADMINISTRATIVO    2. ESCUELA DE PROYECTOS CULTURALES </t>
  </si>
  <si>
    <t>CONTRATACIÓN DIRECTA -  SELECCIÓN ABREVIADA</t>
  </si>
  <si>
    <t>PROCESO COMPETITIVO ESALES PARA MUSEOS</t>
  </si>
  <si>
    <t>PROCESO PARA ESTRATEGIAS , ACCIONES, ENCUENTROS ACADÉMICOS Y/O PEDAGÓGICOS EN PRO DEL PATRIMONIO MATERAL</t>
  </si>
  <si>
    <t>ESTRATEGIAS DE DIVULGACIÓN PARA PROMOVER LA PUESTA EN VALOR DEL PATRIMONIO CULTURAL</t>
  </si>
  <si>
    <t>ESTRATEGIAS DE  CONOCIMIENTOS CON MUSEOS</t>
  </si>
  <si>
    <t>EXPERIENCIAS TURISTICAS CULTURALES</t>
  </si>
  <si>
    <t>ALIANZAS CON UNIVERSIDADES</t>
  </si>
  <si>
    <t>DESARROLLO Y PROMOCIÓN DE CARTILLAS Y/O MANUALES</t>
  </si>
  <si>
    <t>SOFTMATE DE INFROMACIÓN</t>
  </si>
  <si>
    <t>JULIO</t>
  </si>
  <si>
    <t>DESARROLLO DE LABORATORIO CULTURAL</t>
  </si>
  <si>
    <t xml:space="preserve">PROCESO COMPETITIVO ESALES </t>
  </si>
  <si>
    <t>FESTIVAL DE MEMORIA ORAL</t>
  </si>
  <si>
    <t>JUNIO</t>
  </si>
  <si>
    <t>LABORATORIO CULTURAL</t>
  </si>
  <si>
    <t>PROCESOS CULTURALES CON JOVENES</t>
  </si>
  <si>
    <t>MINIMA CUANTIA</t>
  </si>
  <si>
    <t>PROCESO COMPETITIVO ESALES DE C/U AGENDAS</t>
  </si>
  <si>
    <t>CONVENIO INTERADMINISTRATIVO</t>
  </si>
  <si>
    <t>PROCESO COMPETITIVO ESALES / CONVOCATORIAS DE ESTIMULOS</t>
  </si>
  <si>
    <t>1. CONVOCATORIA DE CIRCULACIÓN.     2. PROCESO COMPETITIVO ESALES</t>
  </si>
  <si>
    <t>NOVIEMBRE</t>
  </si>
  <si>
    <t>DICIEMBRE</t>
  </si>
  <si>
    <t>PROCESO COMPETITIVO - CONVENIO DE INTERADMINISTRATIVO</t>
  </si>
  <si>
    <t>FORMULACIÓN DE DOCUMENTOS DE POLITICA PÚBLICA</t>
  </si>
  <si>
    <t>DOCUMENTOS DE POLITICA PÚBLICA</t>
  </si>
  <si>
    <t>FORMACIÓN A CONSEJEROS DE AREA</t>
  </si>
  <si>
    <t>ENCUENTRO DISTRITAL DE CULTURA</t>
  </si>
  <si>
    <t>1. ORDENES DE PRESTACIÓN DE SERVICIOS - 2. Convocatoria IMPULSO 2023</t>
  </si>
  <si>
    <t>1. Contratación directa - 2. Convocatoria IMPULSO 2023</t>
  </si>
  <si>
    <t>LICITACIÓN PÚBLICA - CONCURSO DE MERITOS</t>
  </si>
  <si>
    <t xml:space="preserve">ENERO </t>
  </si>
  <si>
    <t>CONCURSO DE MERITOS</t>
  </si>
  <si>
    <t>COMPRA EN TIENDA VIRTUAL</t>
  </si>
  <si>
    <t>ACTUALIZACIÓN TECNOLOGICA</t>
  </si>
  <si>
    <t>CONVENIOS Y/O CONTRATOS INTERADMINISTRATIVOS</t>
  </si>
  <si>
    <t>SELECCIÓN ABREVIADA DE MENOR CUANTIA / MINIMA CUANTIA</t>
  </si>
  <si>
    <t>SEPTIEMBRE</t>
  </si>
  <si>
    <t xml:space="preserve">ORDENES DE PRESTACIÓN DE SERVICIOS </t>
  </si>
  <si>
    <t>PROCESO COMPETITIVO DE ESALES /MINIMA CUANTIA</t>
  </si>
  <si>
    <t>CONTRATACIÓN DIRECTA - MINIMA CUANTIA</t>
  </si>
  <si>
    <t xml:space="preserve"> MARZO</t>
  </si>
  <si>
    <t xml:space="preserve"> ENERO          MARZO.               SEPTIEMBRE</t>
  </si>
  <si>
    <t xml:space="preserve"> SEPTIEMBRE</t>
  </si>
  <si>
    <t xml:space="preserve"> ENERO.           ABRIL.      JUNIO.   </t>
  </si>
  <si>
    <t>DIEMBRE</t>
  </si>
  <si>
    <t>REPORTE ACTIVIDAD DE PROYECTO A 31 DE MARZO</t>
  </si>
  <si>
    <t>REPORTE INDICADOR DE ACTIVIDAD DE PROYECTO A 31 DE MARZO</t>
  </si>
  <si>
    <t>Nº BENEFICIARIOS A 31 DE MARZO</t>
  </si>
  <si>
    <t xml:space="preserve"> 1. Convocatoria de Candela viva.      2. Convocatoria Cartagena circula.                                             3. Convocatoria Circularte 2023</t>
  </si>
  <si>
    <t>FUENTE</t>
  </si>
  <si>
    <t>APROPIACIÓN DEFINITIVA</t>
  </si>
  <si>
    <t>EJECUCIÓN PRESUPUESTAL A 31 MARZO 2023</t>
  </si>
  <si>
    <t>%EJECUCIÓN</t>
  </si>
  <si>
    <t xml:space="preserve">VENTA DE BIENES Y SERVICIOS </t>
  </si>
  <si>
    <t>REPORTES DE AVANCE METAS PRODUCTOS A MARZO 31 DE 2023</t>
  </si>
  <si>
    <t>ACUMULADO META PRODUCTO 2023</t>
  </si>
  <si>
    <t>AVANCE META PRODUCTO AL AÑO</t>
  </si>
  <si>
    <t>AVANCE META PRODUCTO AL CUATRIENIO</t>
  </si>
  <si>
    <t>EJECUCIÓN PRESUPUESTAL A 30 DE JUNIO 2023</t>
  </si>
  <si>
    <t>REPORTE ACTIVIDAD DE PROYECTO A 30 DE JUNIO</t>
  </si>
  <si>
    <t>REPORTE INDICADOR DE ACTIVIDAD DE PROYECTO A 30 DE JUNIO</t>
  </si>
  <si>
    <t>Nº BENEFICIARIOS A 30 DE JUNIO</t>
  </si>
  <si>
    <t>REPORTES DE AVANCE METAS PRODUCTOS A JUNIO 30 DE 2023</t>
  </si>
  <si>
    <t>Avance Programa Mediación Y Bibliotecas para la Inclusión.</t>
  </si>
  <si>
    <t>Avance Programa Infraestructura Cultural Para La Inclusión.</t>
  </si>
  <si>
    <t>Avance Programa Estímulos para las artes y el emprendimiento en una Cartagena incluyente.</t>
  </si>
  <si>
    <t>Avance Programa Derechos Culturales y Buen Gobierno para el Fortalecimiento Institucional y Ciudadano.</t>
  </si>
  <si>
    <t>Avance Programa Patrimonio Inmaterial: Prácticas Significativas para la Memoria.</t>
  </si>
  <si>
    <t xml:space="preserve">Avance Programa Valoración, Cuidado y Apropiación Social del Patrimonio Material. </t>
  </si>
  <si>
    <t>%EJECUCIÓN PRESUPUESTAL CON COMPROMISO</t>
  </si>
  <si>
    <t>%EJECUCIÓN PREDUPUESTAL CON PAGOS</t>
  </si>
  <si>
    <t>REPORTE ACTIVIDAD DE PROYECTO A 30 DE SEPTIEMBRE</t>
  </si>
  <si>
    <t>REPORTE INDICADOR DE ACTIVIDAD DE PROYECTO A 30 DE SEPTIEMBRE</t>
  </si>
  <si>
    <t>Nº BENEFICIARIOS A 30 DE SEPTIEMBRE</t>
  </si>
  <si>
    <t>EJECUCIÓN PRESUPUESTAL A 30 DE SEPTIEMBRE 2023</t>
  </si>
  <si>
    <t>APROPIACIÓN DEFINITIVA A 30 DE SEPTIEMBRE DE 2023</t>
  </si>
  <si>
    <t>EJECUCIÓN PRESUPUESTAL CON PAGOS A 30 DE SEPTIEMBRE 2023</t>
  </si>
  <si>
    <t>REPORTES DE AVANCE METAS PRODUCTOS SEPTIEMBRE 2023</t>
  </si>
  <si>
    <t>EJECUCION PRESUPUESTAL A 30 DE SEPTIEMBRE DE 2023</t>
  </si>
  <si>
    <t>https://drive.google.com/drive/folders/1DmTUl53ld5n_7UVxRPsB1Bpsx5uT8uQh?usp=drive_link</t>
  </si>
  <si>
    <t xml:space="preserve">Se prestó el TAM a la SMPC para la fase final - Concurso de Historia. </t>
  </si>
  <si>
    <t xml:space="preserve">Proceso contractual para desarrollar e implementar estrategias de apropiación, transmisión del conocimiento, promoción, visibilización y fortalecimiento del patrimonio cultural del distrito de Cartagena, con el apoyo de los museos del distrito de Cartagena de Indias. </t>
  </si>
  <si>
    <t>Bien Mío: reuniones periódicas con equipo sistemas (Luis Vélez) para realización de ajustes al sistema actual. Apoyo de Eduardo Arrieta, Laura Penso, Emilio Molina. 
 - SHCity - Seguimiento a la Prueba de Concepto en TAM. Presentación de abstract para participación en "IIC Lima Congress 2024 - Sustainable solutions for conservation: new strategies for new times". Contacto para elaboración de artículo para revista de Fundación Santa María La Real.</t>
  </si>
  <si>
    <t>Bien Mío: reuniones periódicas con equipo sistemas (Luis Vélez) para realización de ajustes al sistema actual. Apoyo de Eduardo Arrieta, Laura Penso, Emilio Molina. Reunión con Dirección para socialización y aportes. Inicio fase de pruebas. Seguimiento y ajustes. - Soportes de ejecucion a traves del area de Sistemas (Luis Velez)
 - SHCity - Seguimiento a la Prueba de Concepto en TAM. Elaboración de artículo para revista de Fundación Santa María La Real por solicitud de Fundación.</t>
  </si>
  <si>
    <t>https://drive.google.com/drive/folders/1B00IyVOIiXHlqLoNw2JoTw22NVxwr9Yy?usp=drive_link</t>
  </si>
  <si>
    <t xml:space="preserve"> Desarrollo de campaña institucional con apoyo de Comunicaciones para el tema de publicidad visual exterior
  - Actualización QR y Cartilla Patrimonio en la página de IPCC.</t>
  </si>
  <si>
    <t>Se realizó ajuste de estructura, modificación de formatos y acomodación de apartados, para la radicación oficial de tres (3) Documentos Diagnósticos de las Políticas Públicas Culturales de Cartagena, de acuerdo con los lineamientos establecidos en los documentos instructivos señalados en el CONPES 1070.
De acuerdo con oficio AMC-OFI-0067130-2023, por medio del cual la Secretaría de Planeación Distrital emite concepto negativo de las fichas de Estructuración de las Políticas Públicas, se realiza proceso de Subsanación, de acuerdo con requerimientos y metodología CONPES (link 1)
Además de lo anterior, y de acuerdo con lo conversado en la mesa técnica anteriormente mencionada, se desarrollaron las Versiones Finales de los Diagnósticos de las Políticas Públicas, los cuales fueron radicados a la Secretaría de Planeación Distrital. Los diagnósticos y sus respectivos anexos se encuentran en el Link 2 
Se construyó informe descriptivo de avance del proceso. Link 3
Se realizó mesa de trabajo con la Secretaría de Planeación Distrital y el Equipo seleccionado por la Universidad de Cartagena (Vicerrectoría de Extensiones) para el diseño de las Políticas Públicas con la finalidad de coordinar aspectos operativos y definir la agenda prospectiva de la formulación
Se construyó contenido informativo sobre las Políticas Públicas Culturales llevadas a cabo por el IPCC, con la finalidad de compartir por redes sociales el estado actual de las mismas. 
Acceso al material construido: Link</t>
  </si>
  <si>
    <t>Se realizaron 31 mesas de trabajo para la formulación y constitución del proyecto Comisión Fílmica de Cartagena a partir de lineamientos técnicos consensuados. 101 personas involucradas. Entidades: Corporturismo, Festival Internacional de Cine de Cartagena FICCI, PROCOLOMBIA, Dirección de Cultura y Arte de la municipalidad de Asunción Paraguay, Dirección de audiovisuales, cine y medios del MINCULTURA, Comisión Regional Competitividad Innovación, Red Comisiones Fílmicas de Latinoamérica / Asociación Internacional de Comisiones Fílmicas ACFI, Comisiones fílmicas de Colombia, Bogotá, Cali, Medellín, Silvia Echeverri Proimagenes / Location Colombia, Cámara de Comercio de Cartagena, Cámara de Comercio de Bogotá, Invest in Cartagena.</t>
  </si>
  <si>
    <t>* En concordancia con el fortalecimiento institucional se realizó el primer monitoreo al cumplimiento de las actividades del Plan Anticorrupción y de Atención al Ciudadano PAAC 2023, junto con los controles establecidos en la matríz de riesgos de corrupción por procesos. 
* Se realizó acompañamiento y seguimiento a las actividades contenidas en los planes estrategicos e institucionales enlistados en el decreto 612 de 2018
* Se realizó Comité Institucional de gestión y desempeño para la aprobación el nuevo mapa de procesos de la entidad y en cumplimiento con la proyección de reuniones para la presente vigencia. 
*Se realizó mesa de trabajo para el seguimiento de la elaboración de los documentos rectores de las políticas de gestión y desempeño que operan en el MIPG, en clave del fortalecimiento institucional del Instituto de Patrimonio y Cultura de Cartagena de Indias IPCC.
* Se eleboró propuesta de modificación de la estructura organica de la entidad en concordancia con el fortalecimiento institucional para dar respuesta a la necesidad de asumir el rol de ente gestor del PEMP Centro Historico.</t>
  </si>
  <si>
    <t>Considerando reunión de concertación con la Secretaría de Planeación y el IPCC, se resuelve avanzar con 3 Políticas Públicas, las cuales tienen un avance de 66% y se encuentran todas en la fase de Formulación, según la metodología CONPES. A saber, tal y como se observa, las políticas son: 1) El Plan Decenal de Cultura; 2) Política Pública de Comunicación Cultura y; 3) Plan Distrital de Bibliotecas, Lectura y Escritura.
Se realizaron 5 Mesas de trabajo para la formulacion de las Políticas Públicas con actores estratégicos, a saber: Consejos de Area Artísticas de Cine, Artesanos, Dansa, Teatro, Musica, Red de Bibliotecas Públicas, ASOJAC 2
Se construyeron tres (3) documentos preliminares de formulación de Políticas Públicas, de acuerdo con el requerimiento de Secretaría de Planeación, y con los parámetros requeridos según metodología CONPES:
a</t>
  </si>
  <si>
    <t xml:space="preserve">Desarrollo 20 mesas de trabajo y reuniones internas e interinstitucionales con profesionales del IPCC y reuniones con aliados privados (locales y nacionales), comisiones fílmicas de Colombia, entidades gubernamentales, mixtas y privadas, nacionales e internacionales.   personas involucradas. Entidades:  GEMP, Gerencia de Espacio Publico del Distrito, Juridicos IPCC, planeación IPCC y Calidad IPCC, Festival Internacional de Cine de Cartagena FICCI, Dirección de audiovisuales, cine y medios del MINCULTURA, Comisión Regional Competitividad Innovación, Comisiones fílmicas de Colombia, Bogotá, Cali, Medellín, Silvia Echeverri Proimagenes / Location Colombia, Cámara de Comercio de Cartagena, Cámara de Comercio de Bogotá, Invest in Cartagena.Desarrollo        </t>
  </si>
  <si>
    <t xml:space="preserve">* Reunión de trabajo con el equipo de asesores del equipo de modernización de la Alcaldía sobre la actualización del Mapa de procesos del IPCC y los resultados de la caracterización realizada de la nueva estructura de procesos.
* Se logró avance del 41% en el diseño del Nuevo Manual de Procesos y Procedimientos del Instituto a partir de la diseño procedimientos de los proceos estratégicos y de apoyo. 
* Se realizó la programación y las reuniones con los lideres asignados por la Alta Dirección para el diligenciamiento del Formulario Único de Reporte de Avance a la Gestión en el marco de la Medición del Desempeño Institucional (vigencia 2022)
* Se diligenció el formulario FURAG y se expidió certificado de cumplimiento por parte del Departamento Administrativo de Función Pública DAFP. 
* Se actualizó el Código de integridad de la entidad en concordancia con los lineamientos de la gestión de conflicto de intereses. 
* Se realizó la evaluación de desempeño laboral correspondiente al primer semestre de la vigencia 2023 </t>
  </si>
  <si>
    <t>Se realizaron diferentes mesas de trabajo con las áreas misionales de la entidad con el fin de proyectar y diseñar los documentos de politicas del MIPG para ser construidos por cada uno de los equipos de capital humano de la entidad.</t>
  </si>
  <si>
    <t>https://drive.google.com/drive/u/5/folders/1ROZfVue_K6CVgj6nmVhac_vq8783g0D_</t>
  </si>
  <si>
    <t>https://drive.google.com/drive/u/5/folders/1DQ1n2clVgIQbCy_U91Dnx1G-ykcNUTgc</t>
  </si>
  <si>
    <t>Acciones en pro del cementerio Santa Cruz de Manga</t>
  </si>
  <si>
    <t xml:space="preserve"> TAM - Mantenimiento, Plaza de Todos - Mantenimiento, Bibliotecas - Mantenimiento
ORDENES DE PRESTACIÓN DE SERVICIOS</t>
  </si>
  <si>
    <t>Ejecución del proceso de  OBRAS E INTERVENTORIA DE MEJORAMIENTO Y DOTACIÓN DE LA BIBLIOTECA DISTRITAL JORGE ARTEL EN EL BARRIO EL SOCORRO EN EL DISTRITO DE CARTAGENA DE INDIAS 
 OBRA LICITACION No. LP-IPCC-001-2022</t>
  </si>
  <si>
    <t>Continuidad en la ejecución del proceso de OBRAS E INTERVENTORIA DE MEJORAMIENTO Y DOTACIÓN DE LA BIBLIOTECA DISTRITAL JORGE ARTEL EN EL BARRIO EL SOCORRO EN EL DISTRITO DE CARTAGENA DE INDIAS 
 OBRA LICITACION No. LP-IPCC-001-2022</t>
  </si>
  <si>
    <t>1. CONVENIO N°    CI-IPCC-004-2023 OBJETO: REALIZAR LA GERENCIA INTEGRAL PARA EJECUTAR LAS OBRAS DE MANTENIMIENTO     CORRECTIVOS Y PREVENTIVOS DE REDES ELÉCTRICAS, HIDRÁULICAS Y SANITARIAS Y CARPINTERÍA  DE LA PLAZA DE TOROS CARTAGENA DE INDIAS FASE 2 
 VALOR : $ 996.991.517
ADICION TIEMPO (02 Meses)
  ESTADO DEL PROCESO: En Ejecucion
Acta de Inicio 24 de Julio de 2023                      2.CONVENIO N°    CI-IPCC-005-2023 OBJETO: REALIZAR LA GERENCIA INTEGRAL PARA EJECUTAR LAS OBRAS DE MEJORAMIENTO Y MANTENIMIENTO EN CENTROS CULTURALES Y BIBLIOTECAS DISTRITALES EN LA CIUDAD DE CARTAGENA DE INDIAS D.T y C.
 VALOR : $1.285.519.068,69
  ESTADO DEL PROCESO: En Ejecucion
Acta de Inicio 24 de Julio de 2023                                    3. OBRAS DE MANTENIMIENTO CORRECTIVOS  Y PREVENTIVOS DE REDES ELÉCTRICAS, HIDRÁULICAS Y SANITARIAS Y CARPINTERÍA EN EL TEATRO ADOLFO MEJÍA TAM 
 VALOR : $ 128.495.887,00
  ESTADO DEL PROCESO: Reinicio y Ejecucion</t>
  </si>
  <si>
    <t>https://drive.google.com/drive/u/5/folders/1H_vfuAAGA-ytTEyoZm5ge5RwxsoTk-v_</t>
  </si>
  <si>
    <t>AVANCE DE LA LINEA ESTRATEGICA A 30 DE SEPTIEMBRE DE 2023</t>
  </si>
  <si>
    <t>AVANCE DE LA LINEA ESTRATEGICA AL CUARTENIO A 30 DE SEPTIEMBRE AL DE 2023</t>
  </si>
  <si>
    <t>Estrategias de promoción y difusión en torno al patrimonio material</t>
  </si>
  <si>
    <t>Ajustes al presupuesto del proceso de Contratación para desarrollar un proceso de evaluación y monitoreo co-participativo sobre los efectos del cambio climático en el patrimonio cultural costero y sumergido del Distrito de Cartagena de Indias. : Convenio con la Universidad de Cartagena para desarrollar un proceso de evaluación y monitoreo co-participativo sobre los efectos del cambio climático en el patrimonio cultural costero y sumergido del Distrito de Cartagena de Indias. Seguimiento al proceso contractual en SECOP, pólizas, etc. 
 - Reunión con Director IPCC y equipo de Planeación para seguimiento de actividades</t>
  </si>
  <si>
    <t xml:space="preserve">* Presentación de las actividades de promoción y prevención del Plan de SST 2023 durante la inducción a los coordinadores y apoyo de la Red de bibliotecas. Temas tratados: Plan de capacitación SST, Comités SST (Seguridad y Salud en el Trabajo).
* Entrega de alcohol y gel al Centro Cultural del Socorro, Plaza de toros, Biblioteca Juan de Dios Amador – Bostón, Teatro Adolfo Mejía y oficina del IPCC.
* Coordinación de actividades de promoción y prevención de condiciones inseguras producidas por peligro biológico (serpientes, culebras, arácnidos, entre otros) con el objeto de articular acciones con entes territoriales correspondientes sobre el tema.  Aplicación de Batería de riesgo Psicosocial a los asesores, formadores, Coordinadores y apoyos de bibliotecas con el objeto de evaluar del nivel de riesgo Psicosocial 
* Aplicación de matriz de peligro y valoración de riesgo en la Biblioteca Balbino Carreazo, Pablo Neruda, Bicentenario y Pilanderas.
* Visita del EPA a las Bibliotecas Ciudad de Bicentenario, Jorge Artel y Raúl Gomez Jattin 
* Mantenimiento al proceso de pintura de exteriores e interiores del Centro cultural las Palmeras.   
* Visita a la Biblioteca Balbino Carreazo   para la intervención de la mejora en baterías sanitarias (entrega de planos de la bateria sanitaria y recomendaciones) y solicitud de recursos de emergencias para la gestión interinstitucional.           
* Actividad Habilidades blandas para el personal de la red de Bibliotecas Públicas y el IPCC
* Gestión para la fumigación en la Biblioteca José Vicente Mogollón. </t>
  </si>
  <si>
    <t>Aplicación de la Matriz de identificación de Peligro y valoración de riesgo en seguridad y
salud en el trabajo en las bibliotecas, Programa Mediación de Bibliotecas
* Biblioteca comunitaria Pablo Neruda – Barrio Chile, Biblioteca comunitaria Balbino
Carriazo - Pasacaballo. * Presentación de las actividades de promoción y prevención del Plan de SST 2023
durante la inducción a los coordinadores y apoyo de la Red de bibliotecas.
* Visita de campo con funcionarios del EPA a las bibliotecas de Ciudad de bicentenario,
Jorge Artel, Raúl Gómez Jattin debido al avistamiento de fauna silvestre (Arácnidos,
serpientes, culebras, zarigüeyas, murciélagos, aves, caracol africano)
* Visita a biblioteca comunitaria Balbino carreazo. para coordinar acciones de mejora en
baterías sanitarias y solicitud de recursos de emergencia a la empresa Puerto Bahía
* Visita de inspección de proyecto de intervención biblioteca Jorge Artel. * Aplicación de la Matriz de identificació n de Peligro y valoración de riesgo en seguridad y
salud en el trabajo en las bibliotecas, Programa Mediación de Bibliotecas
Entregable 1: Matriz de identificación de peligros y valoración de riesgo de las bibliotecas
visitadas
Entregable 2: Matriz de análisis de vulnerabilidad de las bibliotecas visitadas
* Programa de Capacitación SST 2023</t>
  </si>
  <si>
    <t xml:space="preserve">* Aplicación de la Matriz de identificación de Peligro y valoración de riesgo en seguridad y salud en el trabajo en las bibliotecas: Biblioteca comunitaria Biblioparque San Francisco, Biblioteca comunitaria Tierra baja, Biblioteca comunitaria José Vicente Mogollón, Boquilla y Punta Caona. Temáticas: Identificación de los peligros inherentes a la actividad laboral que desarrollan los coordinadores y apoyos en los servicios prestados en la biblioteca y el nivel de riesgo de materialización de un evento no deseado (Accidente de laboral y/o enfermedad laboral) teniendo en cuenta la frecuencia y el tiempo de exposición durante la jornada laboral. Total beneficiarios: 9
* Programa de Capacitación SST (Seguridad y Salud en el Trabajo). Temática: Atención al usuario. Coordinadores y apoyos de las bibliotecas. Total, de beneficiarios: 11
* Actividades de promoción prevención SST 2023. Temática: Estilos de vida saludables “Cuidarnos para cuidar”. Asistentes: Coordinadores y apoyos de biblioteca. Total, beneficiarios: 4.             1). Elaboración de matriz de identificación de peligros y valoración de riesgo de las bibliotecas de: Pontezula, Balvino Carriazo Pasacaballo, Juan carlos Arango -Bayunca, Pablo Neruda-Chile, Fredonia, Estefania Caicedo- Puntilla Bibliotecas distritales: Raul Goméz Jatin, Juan de Dios, Juan Jose Nieto, Mega biblioteca del pie de la Popa  2) Analisis de vulnerabilidad de las bibliotecas de: :Pontezula, Balvino Carriazo Pasacaballo, Juan carlos Arango -Bayunca, Pablo Neruda-Chile, Fredonia, Estefania Caicedo- Puntilla Bibliotecas distritales: Raul Goméz Jatin, Juan de Dios, Juan Jose Nieto, Mega biblioteca del pie de la Popa   3) Actualización de Matrices matriz de identificación de peligros y valoración de las bibliotecas de : Ciudad de bicentenario, Centro cultural de Encarnación tovar, Centro cultural las pilanderas, Biblioteca de tierra baja, biblioteca Jose Vicente Mogollón, Biblioparque San francisco, Centro Cultural Jesus aguilar Nuñez. 4) Consolidados de respuesta al hallazgo de auditoria Oficina de Control Interno- IPCC.  Capacitación Primer respondiente. Asesor: Dilan Fuentes Lugar: Megabiblioteca del Pie de Popa. Intensidad: 5 horas Temática: 
* Modulo 1: Generalidades (Definiciones de un primer respondiente) 
* Modulo 2: Trauma (Heridos, Hemorragias, Quemaduras, Fracturas, Inmovilización, Evaluación primaria y secundaria) 
* Modulo 3: Medico (Reanimación cardiovascular de vías aéreas, alteración de consciencia, hipoglicemias, golpe de calor, infarto agudo al miocardio, ACV) 
 * Visita de inspección para levantamiento de planos de evacuación Red de bibliotecas. 
* Capacitación Funciones y responsabilidades de la brigada de emergencia. </t>
  </si>
  <si>
    <t xml:space="preserve">"Los coordinadores están diligenciando mensualmente la información en el programa y se hace seguimiento a la inclusión de libros y colecciones.
Por otra parte, los bibliotecarios realizan catalogación y distribución en las estanterías de los libros nuevos que les llegan por donación a cada una de sus bibliotecas. 
El número impactado en la formación y en la implementación del programa KOHA es de 18 coordinadores de la Red de Bibliotecas Públicas.                   Taller sobre catalogación y clasificación bibliográfica KOHA a los coordinadores de la Red de bibliotecas públicas del Distrito Cartagena de Indias. La capacitación tenia como objetivo reforzar los conocimientos sobre el acceso y el diligenciamiento de información; por otra parte, capacitar a los bibliotecarios nuevos que no cuentan con ésta competencia. Lugar de realización: Biblioteca Raúl Gómez Jattin.  Formador:  Rodrigo Romero, Tecnólogo en Bibliotecas. 
* Las coordinaciones reportan mensualmente la  información en el programa KOHA y la coordinación hace  seguimiento a la inclusión de libros y colecciones.
* Los bibliotecarios realizan catalogación y distribución en las estanterías de los libros nuevos que les llega de donación. 
* El número impactado en la formación y en la implementación del programa KOHA es de 18 coordinadores de la Red de Bibliotecas Públicas. </t>
  </si>
  <si>
    <t>En cuanto a la  catalogación, sistematización y digitalización del acervo bibliográfico se realizaron en el mes de junio y julio las siguientes actividades: 
* Taller sobre catalogación y clasificación bibliográfica KOHA a los coordinadores de la Red de bibliotecas públicas del Distrito Cartagena de Indias. La capacitación tenia como objetivo reforzar los conocimientos sobre el acceso y el diligenciamiento de información; por otra parte, capacitar a los bibliotecarios nuevos que no cuentan con ésta competencia. Lugar de realización: Biblioteca Raúl Gómez Jattin.  Formador:  Rodrigo Romero, Tecnólogo en Bibliotecas. 
* Las coordinaciones reportan mensualmente la  información en el programa KOHA y la coordinación hace  seguimiento a la inclusión de libros y colecciones.
* Los bibliotecarios realizan catalogación y distribución en las estanterías de los libros nuevos que les llega de donación. 
* El número impactado en la formación y en la implementación del programa KOHA es de 18 coordinadores de la Red de Bibliotecas Públicas.                     En cuanto a la catalogación, sistematización y digitalización del acervo bibliográfico se realizaron en el mes agosto las siguientes actividades: 
* Las coordinaciones reportan mensualmente la información en el programa KOHA y la coordinación hace seguimiento a la inclusión de libros y colecciones.
* Los bibliotecarios realizan catalogación y distribución en las estanterías de los libros nuevos que les llega de donación. 
* El número impactado en la implementación del programa KOHA es de 18 coordinadores de la Red de Bibliotecas Públicas.</t>
  </si>
  <si>
    <t xml:space="preserve">El equipo de Política Pública del IPCC se encuentra haciendo la aplicación de la encuesta básica de satisfacción de asistentes al evento y actividades en las 18 bibliotecas públicas </t>
  </si>
  <si>
    <t xml:space="preserve">El equipo de Política Pública del IPCC se encuentra haciendo la aplicación de la encuesta básica de satisfacción de asistentes al evento y actividades en las 18 bibliotecas públicas a un total de 2.160 beneficiarios. </t>
  </si>
  <si>
    <t xml:space="preserve">Alianzas interistitucionales con el sector público, privado, organizaciones sociales y de cooperación para el mejoramiento de los servicios bilbiotecatrios y favorecer comunidades vulnerables en temas de capacitación, oferta de servicios, competencias laborales, prestación de servicios de salud, justicia, reinserción laboral, emprendimiento, artesanías, música, danza, entre otros. </t>
  </si>
  <si>
    <t xml:space="preserve">* Mesas de consulta de la política publica de participación ciudadana. Participaron diferentes grupos poblacionales y espacios de representación como comités, consejos, universidades y gremios del Distrito de Cartagena de Indias: IPREG de la Universidad de Cartagena. 
* Ciclo Salvaje y libre Taller de texturizado sobre lienzo. Tallerista: Alejandro Espinosa 
Físico e investigador en el arte de pintar el tiempo con un enfoque innovador en la relación física y arte.
* Taller: Safari Artístico: Bocetos al muro, de lo simple a lo complejo. Tallerista: Manuel González-Manu Mural
Pintor, artísta plástico y dibujante, amante del formato a gran escala de rostros
Megabiblioteca Pie de la Popa
* En la Biblioteca Raúl Gómez Jattin del Centro cultural las palmeras, se llevó a cabo el lanzamiento de la política pública de la mujer, en alianza con el plan de emergencia social PES.
* Biblioteca Raúl Gómez Jattin del Centro Cultural las Palmeras, junto a la fundación aeioTU y madres comunitarias, se lleva a cabo el proyecto "Transformación del ecosistema de la primera infancia de la comuna 6". El cual tiene como propósito potenciar las capacidades de las  madres comunitarias, contribuyendo así al desarrollo de pleno potencial y la promoción de la solidaridad, cooperación y respeto por la diferencia.         
* Se desarrollan capacitaciones a los  usuarios de la Megabiblioteca Juan José Nieto en inglés, seguridad en trabajo y altura.  Las alianzas que se destacan en el mes de Agosto en la Red de Bibliotecas Públicas para fortalecer la gestión son:
* Entidad: Escuela Proyectos IPCC.Tema: Capacitación sobre Formulación de Proyectos para coordinadores y apoyos de la Red de Bibliotecas del Distrito Cartagena 
* Reunión de socialización del programa de “Atrapa sueños” proyecto liderado por el Instituto de Bienestar Familiar   en la Megabiblioteca Pie de la Popa    
* Taller de teatro musical. Conformación grupo de teatro de la biblioteca y   formación gratuita a los niños/as, jóvenes y adultos artistas de la ciudad. Lugar: Megabiblioteca Pie de la Popa    
* Formación de una  compañía de danza teatro inclusivo en colaboración con la Fundación Mujeres Sobre Ruedas. Su objetivo principal es presentar una obra que destaque las violencias simbólicas enfrentadas por mujeres con discapacidad y mujeres sexualmente diversas. Lugar: Biblioteca Raúl Gómez Jattin.
* Corporación Colegio Gran Colombia realiza en  la Biblioteca actividades lúdicas y recreativas relacionadas con la promoción de la lactancia materna. Lugar: Biblioteca Raúl Gómez Jattin
* Participación en el primer encuentro de la Estrategia regional de la Biblioteca Nacional de Colombia, Redes Municipales de Bibliotecas del país, donde se seleccionaron 5 coordinadores para impulsar el trabajo en red y el posicionamiento de la Red de Bibliotecas de Cartagena.
* Participación de una actividad sobre la trata de personas dirigida por la subdirectora de ICBF, Adriana Tierradentro, donde se informó a los asistentes sobre este tema y se fomentó la conciencia a través de una dinámica participativa. 
* Socialización del patrimonio inmaterial "Ángeles Somos"
* En alianza con el Plan de Emergencia Social (PES), llevamos a cabo el lanzamiento de la política pública de la mujer
* En colaboración con la Cámara de Comercio de Cartagena y el Grupo Empresarial Ecopetrol, se participó  en el proyecto "REACTIVATE INN 2023-2025", que busca fortalecer e intervenir en la población beneficiaria mediante procesos de formación, certificación, innovación y tecnología, apoyo y formalización. Esto contribuye al proceso de reactivación económica del tejido empresarial en Cartagena, la generación de empleo y la reducción de la informalidad y las brechas de competitividad
* Fundación Pies Descalzos y su proyecto "Todos al Cole", se brinda  apoyo a estudiantes con dificultades de  aprendizaje a través de la modalidad "Centro Aprende".
* Fundación aeiotu, participación en la implementación del proyecto "Transformación del Ecosistema de Primera Infancia en Cartagena. Las alianzas que se destacan en el mes de septiembre en la Red de Bibliotecas Públicas para fortalecer la gestión son:
* Oficina de Asuntos para la Mujer, con la participación de la Abogada Victoria Daza Manchola, temática:  Derechos de la mujer y  la problemática del maltrato y abuso hacia las mujeres, destacando la importancia de fortalecer la autoestima de cada mujer y garantizarles un trato digno.
* Actividad con adultos mayores pertenecientes al grupo  "Mis Mejores Años"  donde jugaron y elevaron  barriletes en compañía de sus nietos, alumnos y niños de la comunidad de Boston, ubicada en la vía Perimetral.
* Taller de dibujo y creatividad. temática: Formas, líneas y color 
* Taller Esculturas en cartón. En este taller se hizo esculturas en papel y cartón, utilizando retazos de materiales que los niños y niñs participantes  fueron uniendo hasta crear una escultura.
* Taller El cuerpo geométrico. Se hicieron  figuras en papel bajo la técnica de origami. Los niños doblaron el papel siguiendo un patron hasta obtener figuras geometricas con volumen. Estas formas se unieron hasta conseguir distintos cuerpos.  
* Taller de lo figurativo a lo abstracto. Los niños/as recorrieron la exposición "Arte abstracto" del artísta Orlando Nieto. Durante la exposición se habló sobre qué es "abstraer",  colores complementarios y por qué existe este tipo de arte abstracto.
Los niños hicieron además, distintas representaciones abstractas desde el dibujo y la pintura. 
* Taller de teatro musical. Este espacio se realiza en alianza con Sala Catarsis, se ofrece  formación gratuita a los niños/as, jovenes y adultos artístas de la ciudad. Los días de ensayo se dividen en el montaje de las obras Obras  “Voces de la Patria”, "Sine Literins" y "De Vez en Cuando", que serán montadas y presentadas en público a fin de año.
* Construcción línea de tiempo de la red de bibliotecas IPCC, y Biblioteca Nacional. Taller impartido por Edwing Arciniegas, formador de Biblioteca Nacional, se hizo un ejercicio de  construcción de memoria sobre la historia de la Red de Bibliotecas Públicas de Cartagena. En la sesión participaron bibliotecarias y bibliotecarios de Cartagena. De igual manera Edwing Arciniegas, formador de Biblioteca Nacional, estuvo capacitando a un grupo de bibliotecarios que no están adscritos al sistema Nacional Llave del Saber. 
* Socialización políticas públicas de las bibliotecas públicas y comunitarias a cargo del laboratorio de políticas públicas de Cartagena de  la Universidad de Cartagena e Ipcc donde hicieron la socialización de los principales puntos que construiran la política pública de biblioteca de la  ciudad. En la jornada participaron  bibliotecarios y grupos GAB.
* Capacitación sobre el programa de afianzamiento de los niños y niñas a padres de familia, alianza con la fundación ISRAAID.      
* Formación en solución de conflictos dirigidos a estudiantes de todos los grados de la Institución educativa    
* Entrega de activos a familias favorecidas de sus proyectos con las comunidades de la localidad de la virgen y turística.                                                                                                                                
* Reunión preparatoria del grupo de adulto mayor "Rosaristas mayores" para la planeación de  proyectos y actividades a realizar durante el años 2023    </t>
  </si>
  <si>
    <t xml:space="preserve">En las bibliotecas públicas del Distrito Cartagena de indias se hacen procesos de formación con estudiantes de los grados 9,10 y 11 de las Instituciones Educativas en lectura, escritura y oralidad con el fin de que sean replicadas a estudiantes de básica primaria y usuarios de las bibliotecas. En las bibliotecas públicas del Distrito Cartagena de indias se hacen procesos de formación con estudiantes de los grados 9,10 y 11 de las Instituciones Educativas en lectura, escritura y oralidad con el fin de que sean replicadas a estudiantes de básica primaria y usuarios de las bibliotecas. Los colegios donde se han desarrollado acciones con estudiantes son:
* Colegio Eucarístico de Manga- Proyecto Mediadores de lectura.      
* Gimnasio Moderno de Cartagena-Servicio Social. 
* Corporación Educativa Maddox  
* Fundación Centro Educativo  Las Palmeras
* Servicio social Institución Educativa  Antonia Santos  </t>
  </si>
  <si>
    <t xml:space="preserve">En las bibliotecas públicas del Distrito Cartagena de indias se cuenta con estudiantes de los grados 9,10 y 11 de las Instituciones Educativas donde se imparte diferentes actividades, donde se destacan: 
* Lectura del texto del centro de interés sobre la Fundación de Cartagena en 1533, y la polémica figura de Pedro de Heredia.
* Lectura en voz alta. Libro. Oso polar, ¿Sabes por qué se deshiela tu mundo?. Del autor, Robert E. Wells. Conmemoración del día del medio ambiente. 
* Participación del cine foro del Muica de cine africano
* Formación en mediación lectora, actividades de clubes de lectura, catalogación, atención al usuario. 
* Acompañamiento a los niños del club de lectura - refuerzo, limpieza y organización de los stand - colección bibliográfica
Las alianzas que se han establecido con las instituciones educativas son las siguientes: 
* Colegio Eucarístico de Manga- Proyecto Mediadores de lectura.      
* Gimnasio Moderno de Cartagena-Servicio Social. 
* Servicio social GENDICAR
* Corporación Educativa Maddox  
* Fundación Centro Educativo  Las Palmeras
* Servicio social Institución Educativa  Antonia Santos 
* Institución Educativa Playas de Acapulco. * Promoción de la Inclusión Digital en la Biblioteca Raúl Gómez Jattin del Centro Cultural Las Palmeras, adolescentes y jóvenes tienen la oportunidad de adentrarse en el mundo de las nuevas tecnologías de forma gratuita, con el objetivo de mejorar su calidad de vida personal.
* Elaboración de reseñas de libros para alimentar el Blog "Letras por ahí" 
* Estudiantes escriben reseñas de libros y películas que les interesan para promover la lectura en el blog de la biblioteca.
* Fomento de la lectura y recomendación de libros.
* Revisión y clasificación del material bibliográfico donado por género, temática y edad
* Ciclo de talleres "Color y forma" para niños y niñas. 
* Talleres de modelado en plastilina y arcilla para ejercitar habilidades artísticas.
* Planificación de una jornada de donación de libros en una institución educativa con el propósito de que los adultos mayores tengan acceso a libros.
* Cátedras de la paz para la acción Alianza con el Plan de Emergencia Social Pedro Romero PES, jornada de Perfiles vocacionales, para estudiantes de grado 11
Las alianzas que se han establecido con las instituciones educativas son las siguientes: 
Colegio Eucarístico de Manga- Proyecto Mediadores de lectura.   
Institución Educativa Hijos de Mara    
Gimnasio Moderno de Cartagena-Servicio Social. 
Servicio social GENDICAR
Corporación Educativa Maddox  
Fundación Centro Educativo  Las Palmeras
Servicio social Institución Educativa  Antonia Santos 
Institución Educativa Playas de Acapulco
Garbriel Garcia Marquez, Jorge Garcia Usta y Clemente Manuel Zabala     </t>
  </si>
  <si>
    <t>* Expedición al asombro - ABRIL PIE POPA. Taller de exploración poética. * Actividad LEO – Deporte en la Letra. Presentación de audio sobre el fútbol basado en el libro “jugadas y pinceladas” del escritor Emiro Vertel, donde se emitió en el programa “La Coronel del Deporte” de radio cardenal, Frecuencia A.M y en las páginas de las redes sociales de la emisora y de Mario Coronel; Director del programa. Por otra parte, también se hace circulación a través de WhatsApp y la página de Facebook de la estrategia LEO
* ACTIVIDAD LEO - Nota de Miche Redondo sobre el Béisbol. Emisión de un audio, en el programa “La Coronel del Deporte” de radio cardenal, Frecuencia A.M y en las páginas de las redes sociales de la emisora y de Mario Coronel, Director del programa (Facebook). Por otra parte, también se hace circulación a través de WhatsApp y la página de Facebook de la estrategia LEO
* ACTIVIDAD Temática: EL Ajedrez, teniendo en cuenta la obra  del maestro Cubano José Raúl Capablanca, que  se emitió en el programa “La Coronel del Deporte” de radio cardenal, Frecuencia A.M y en las páginas de las redes sociales de la emisora y de Mario Coronel, Director del programa (Facebook). Por otra parte, también se hace circulación a través de WhatsApp y la página de Facebook de la estrategia LEO
* Actividad LEO Poema sobre el fútbol de la escritora y poeta: Blanca Varela, evento “corre mujer”, apoyo a clubes de lectura con la temática de la  Vida y obra del poeta Pablo Neruda, actividad “Comer un boli y lectura de Pablo Neruda”,  un poema de Neruda para los vecino, Lectura voz alta del texto TEDIO EN LA PARROQUIA del escritor Luis Carlos López, actividad Pinta la Punta donde se hacen dibujos alusivos al corregimiento de Punta Canoa, significante para cada uno y respondiera a la memoria histórica de cada participante. Los dibujos se presentarán en la plaza pública mediante una exposición abierta al público. 
* ACTIVIDAD LEO, Lectura en Biblioparque San Francisco, se realizó servicio de extensión bibliotecaria, con el Biblioparque, del barrio san francisco, en el lanzamiento del PTLEO, de la Institución Educativa PIES DESCALZOS ( Loma de peyé).Esta actividad contó con la participación de la toda la comunidad educativa y se desarrollaron actividades de narración oral, con base a párrafos de la novela Cien años de soledad, cantos de la Guantanamera ( versos de José Martí ), ejercicios de creatividad oral, mimos y ronda de bullerengue, con cantos d ela Maestra ESTEFAN`PIA CAICEDO y Yadira, la Chamaría de los manglares. Lo estudiantes presentaron dramas con temas que resaltan los valores.
* ESTRATEGIA LectuArte en la biblioteca Juan de Dios Amador, se hace lectura del  libro el Árbol de Navidad de Hans Christian Andersen con adultos mayores. Dónde demostraron sus habilidades orales y artísticas.  contando a través de las imágenes y el color como recordaban la navidad en su infancia, dos adultos mayores con discapacidad visual lo hicieron con plastilina.
* LECTUARTE en la Biblioteca Juan de Dios Amador en la  disciplina artista escritura creativa, donde los estudiantes escribieron su autobiografia, narrando más alla de sus caracteristicas principales, como afrontan su realidad y que tan concientes estan de la resolución de sus problemas a trevés de conocer y describir sus personalidades.   De igual manera los participantes realizaron un cuento corto,  a traves del juego tingo tingo tango, salieron entre ellos palabras aleatorias para dar continuidad, nudo, desenlace y final de cada historia, en este ejercicio ellos desarrollan la creatividad bajo el manejo de la presión del tiempo y los cambios drásticos entre cada línea de tiempo.                                                                                                                           
* Estrategia LECTUARTE en la Biblioteca Raul Gomez Jattin:  Esta actividad se desarrolló  en convenio con la Institución educativa Hijos de Maria, con su proyecto DIRE, una proyecto que busca la creación literaria a través de lo dichos y refranes conocidos culturalmente en nuestra ciudad de Cartagena, en la primera sesión, se hizo una breve y didáctica evaluación sobre el conocimiento que tenían los estudiantes sobre estos refranes, continuando las frases que se les dictaban. 
* Estrategia LECTUARTE. Temática: Rincón de la memoria – biblioteca de pontezuela, se dialogó en torno a la memoria oralidad y diversas formas de leer y leernos en comunidad.
* Estrategia LECTUARTE. Taller formación musical, tambores y letras. Este taller tiene como propósito mostrar la estrecha relación que existe entre la música y la literatura. El taller partió de la canción "El pescador" de José Barros, y se dio a conocer como la letra tiene una  estrecha relación con la manera como tradicionalmente se escribe la poesía (rimas, repeticiones, metáforas), se finalizó cantando  diferentes géneros ( intervención con instrumentos y lectura de notas gramaticales)
* ESTRATEGIA LEO. Tertulia «Puntos de Fuga» en alianza con la carce distrital de mujeres; donde se benefician 15 mujeres privadas de la  la libertad; que se encuentran en un ciclo de lecturas con el libro «Funerales de la Mamá Grande» de Gabriel García Márquez. De igual manera se hacen talleres de escritura creativa y se espera publicar su segundo libro de cuentos. 
* Diversidad cultural “vive en los museos” -  conversatorio donde se explica sobre las costumbres ancestrales en el territorio colombiano. 
* Actividades de Lectura, escritura y oralidad en la Biblioteca de Fredonia:  1. reconocimiento de la biblioteca a través de técnicas lúdicas, actividad Adivina el libro, lectura en voz alta, teatro literario, técnica la voz lectora, montaje de un trabajo oral donde participan varias voces, emisión de sonidos relativos a la abeja, elaboración de Book-Trailer, grabación de audios y videos. 
* Actividades LEO - Biblioteca Pilanderas: Lectura del poema “A MI CIUDAD NATIVA” del autor Luis Carlos Bernabé del Monte Carmelo López Escauriaza —El tuerto López— con el fin de dar a conocer autores del Caribe, lectura en voz alta, conversatorio y conocimiento de la biografía del poeta cartagenero. 
* Actividad LEO Biblioteca Pilanderas. Desarrollo de talleres de Escritura creativa con adultos mayores, elaboración de un escrito poético y recital poético 
* ACTIVIDAD LEO Biblioteca Juan José Nieto. Actividad lúdica para búsqueda de libros y palabras desconocidas en el diccionario, lectura en voz alta, preguntas relacionados con el texto, decoración de palabras con colores para obsequiar a la biblioteca.  Actividad Juego de palabras con combinaciones como cr, gr, fl, pl donde se solicita que se arme un lugar, objeto y personaje. Una vez finalizado se hace un ejercicio de escritura creativa 
* Actividad LEO Biblioteca Manzanillo del Mar. Desarrollo de actividades como el  Circo literario, voz lectora, juego de palabras. * Estrategia LEO. JUAN JOSE NIETO (niños y niñas). Cierre de la estrategia LEO en la Megabiblioteca Juan José Nieto Gil del barrio Rosedal con la participación de docentes, equipo coordinación de la biblioteca y padres de familia, se hizo lectura en voz alta, del texto “demasiado pequeña”. Posteriormente se escribió y  se hizo un autorretrato y se  reflexionó sobre el rol que tenemos en la sociedad. Asistieron 35 Niños y niñas y 22 padres de familia.
* Estrategia LEO. BIBLIOTECA PUBLICA DE BICENTENARIO (Primera Infancia). La biblioteca de Bicentenario, en modalidad de extensión bibliotecaria,  se desarrolló la estrategia LEO a la primera Infancia del CDI del barrio. Se beneficiaran 110 niños y niñas con actividades de animación a la lectura. Actividades desarrolladas: 
Actividad 1: Narración oral para niños y niñas de 4 años
Actividad 2: Narración oral para niños y niñas de 3 años
Actividad 3: Actividad lúdica para niños y niñas de 2 años
* ESTRATEGIA LEO. Centro Cultural del Socorro (Adultos Mayores)
Actividad 1: Animación a la lectura a cargo del equipo LEO
Actividad 2: Acompañamiento durante la celebración del día del padre
*  LECTUARTE: Durante el mes de junio se hizo reunión con la coordinación de  la Biblioteca Caimán de la Puntilla para inscribir a los beneficiarios y beneficiarias de Lectuarte, donde se   hará lectura colectiva del texto LA METAMORFOSIS DE Franz Kafka.</t>
  </si>
  <si>
    <t>* Programa LECTUARTE. "Taller formación musical: tambores y letras. Relación entre la música y la literatura. Lectura del libro Chuana, la gaita de la América indígena- Festival Nacional de Gaitas ""Francisco Llirene"". Orígenes de los instrumentos de los ritmos tradicionales del Caribe colombiano, ejercicios onomatopéyicos de forma individual y colectiva sobre las bases rítmicas de la cumbia. Conocimiento de  historias donde se involucran instrumentos, interpretación del fandango y el aprendizaje del compás ternario 6/8. Reseña del Fandango “El encanto de la sabana” de Rafael Vasquez Drago. Recapitulación de la base rítmica de la cumbia y el fortalecimiento de la base del fandango en percusión. 
* LECTUARTE. Grupo adulto mayor, Fundación "Mis Mejores Años" de la Biblioteca Distrital Juan de Dios Amador en Boston, se desarrolló el taller de forma virtual sobre la herencia afrocolombiana, posteriormente en compañía de la coordinadora de la biblioteca se hizo un cuestionario de preguntas sobre la identidad afrocaribeña y se debatió sobre el mismo, rememorando vivencias y fortaleciendo habilidades orales y críticas sobre la herencia africana.  En la creación de estrategias de mediación y fomento de la lectura, la escritura y la apropiación social del patrimonio cultural se desarrollaron las siguientes actividades: 
* Formación Musical "Tambores y Letras" - Programa Lectuarte con Stanly Montero. Este taller tiene como objetivo explorar la estrecha relación entre la música y la literatura. Durante las sesiones previas, los participantes leyeron la crónica "Los muchachos de Cerro Limón" de David Lara, y a partir de esto, crearon una canción como un intertexto. Durante el último mes, se ha trabajado en la integración de percusión y voces, así como en la creación de una puesta en escena que combina elementos musicales, expresión corporal y poesía.
* Puntadas, Bordados y Letras" En esta sesión, se leyó el texto "Bordado: El Arte de Estar Presente" de Nery Chi. A partir de esta lectura, se exploró el concepto del tiempo y la escritura a través del bordado como un acto de resistencia llevado a cabo por las mujeres bordadoras. Posteriormente, la actividad se trasladó al tambor y la tela, donde los participantes aprendieron técnicas de bordado.
* Actividad "Pintemos un Cuento" dirigida a niños y niñas de la comunidad. Durante esta sesión, se realizó una lectura en voz alta del libro "Mi día de suerte" del autor Keiko Kasza.
* Actividad: "Lectura y Valores" con niños y niñas de la fundación ISRAAID. Durante esta actividad, se realizó una lectura en voz alta y se promovió una reflexión en torno al libro 'Benjamino' de la autora María Teresa Andruetto”
* "La Ronda del Libro" Esta actividad tuvo un enfoque didáctico sobre el libro y sus componentes. Los niños participantes aprendieron sobre las partes de un libro, como la portada, contraportada, el lomo y las hojas. La actividad concluyó con cada niño y niña compartiendo lo que habían aprendido durante la sesión.
* Actividad "Maya y la Máquina de Contar Cuentos" En esta actividad, se desafió la imaginación de los niños y niñas al crear un cuento corto utilizando una estructura previamente establecida que incluía un inicio, nudo y desenlace. Luego, se leyó el libro "Maya y la máquina de contar cuentos" para reforzar la idea de que la mejor máquina para contar cuentos es la propia imaginación.
* Los coordinadores y colaboradores de la Red Distrital de Bibliotecas, Centros Culturales y Casas de la Cultura de Cartagena, en colaboración con el Banco de la República e IPCC, recibieron capacitación sobre la partería en Palenque y Sincerin e iniciativas de rescate de los saberes ancestrales
* LECTUARTE: Talleres teórico prácticos de la creación de cineclubes en la Biblioteca Boquilla y Fredonia. Se llevó a cabo una sesión formativa sobre cineclubes, que abordó las características y requisitos para la creación de un cine club, los roles de sus miembros, la importancia de formar parte de un cine club, las estrategias para mantenerlo y su funcionamiento. Además, se realizó una selección de libros, escritos y películas para su estudio.
* Estrategia LEO en la Biblioteca Encarnación Tovar en la Boquilla. Se realiza LECTURA EN BIBLIOTECA como parte de la metodología y con un objetivo principal incentivar la lectura a través de las Artes Plásticas. Haciendo un recorrido por los distintos títulos infantiles, el grupo de 20 niños hizo lectura en voz alta del libro. "La Sirenita" de Hans Christian Andersen, dónde resaltó el talento y la creatividad de los participantes.
* Estrategia LEO en la Carcel Distrial de Mujeres, con talleres de escritura creativa y la realización de la Tertulia Puntos de Fuga, donde se leen libros y se debate en torno al libro. Por otra parte se hace invitación  de escritores o voluntariados para leer con las mujeres beneficiarias. En la creación de estrategias de mediación y fomento de la lectura, la escritura y la apropiación social del patrimonio cultural se desarrollaron las siguientes actividades: 
* LECTURARTE. Talleres de danza en el Centro Cultural Estefania Caicedo de la puntilla  y la  biblioteca Balbino Carrezo de Pasacaballos. Los talleres tiene como propósito mostrar la estrecha relación que existe entre la danza y la literatura; permitiendo que exploren su cuerpo a través de la intepretación corporal que les transmite la lectura
* Jhon Jairo Cardenas Gómez, Maestro en artes escénicas, realizó una puesta en escena que inspira a los chicos a leer y querer la lectura con el personaje TINTONCLOWN, organizado por la Corporación CuentaCuento en el marco del V Festival de cuentos Infantil  
* Taller formación musical: Tambores y letras. Programa Lectuarte, participación de  Stanly Montero. el taller tiene como propósito mostrar la estrecha relación que existe entre la música y la literatura. Lectura de Orika la Gacela de la Madrugada-Antonio Prada Fortuna  
* LECTUARTE. Taller de escritura creativa, lectura en voz alta y narración de experiencias significativas en la biblioteca Pablo Neruda y la Boquilla. 
* Puntadas y palabras. Durante las dos sesiones correspodientes a el  mes se habló del arte de bordar como una forma de escritura. Texto leído: Así hablan los hilos-publicación del blog La vulpes. En la primera sesión se aprendió  a bordar puntadas básicas y en la segunda se elaboraron dibujos libres aplicando las puntadas aprendidas. 
 * El mundo de Fercho con  Cuentos En-Cantados: Show de títeres, marionetas y canciones, invitados  niños y niñas  del  Hogar infantil Los Luceros y de la  sede de I. E Antonia Santos. Artista invitado: Fernando Contreras
* Taller/charla "La importancia de las canciones infantiles, los títeres y las marionetas en el aula de clases"- Tallerista: Fernando Contrera. Taller dirigido a padres, madres, docentes, mediadores de lectura y cuidadores. 
* "Laboratorio de Creación Literaria y Promoción de Lectura" Invitado el escritor Celso Montoya Jaramillo de la corporación señales de humo, con la asistencia de los niños de la fundación ISRAAID.                                  
* Actividad Lectura "Café y arte"  con los adultos mayores jóvenes del Porvenir recordamos sobre qué es una fábula y qué la caracteriza.                                                     
* Actividad de escritura con la participación de los niños, niñas, jóvenes  de la comunidad, con el fin de  celebrar el día del amor y la amistad.  
*Charla con los niñas y niños sobre el arte de las  comadronas o las parteras 
* Desarrollo de Estrategia LEO en la Biblioteca Digital Pie de la Popa,se  realiza LECTURA EN BIBLIOTECA como parte de la metodología y con el objetivo de incentivar la lectura a través de las Artes Plásticas, de iguqal manera se hace lectura en familia e implementación de estrategias de lectura con los compañeros del colegio.   De igual manera se implementa en la  Biblioteca y Centro Cultural Encarnación Tovar en la Boquillal, con LECTURA EN BIBLIOTECA Y TEORÍA DEL COLOR como parte de la metodología e introducción al Arte; siguiendo con la lectura en voz alta del libro. "La Sirenita" de Hans Christian Andersen.
* Estrategia LEO con el grupo de adulto mayor, grupo organizando de la tercera edad de San Francisco del BiblioParque San Francisco, con lecturas, historias familiares, leyendas, narraciones orales, rescantando el patrimonio oral e intangible. 
* ESTRATEGIA LEO.  Celebración de los 490 años de Cartagena en compañía del grupo de adulto mayor los "Rosaristas Mayores" de la Biblioteca Raúl Gómez Jattin del Centro Cultural las Palmeras. Se hizo lectura en familia y se dio a conocer los distintos títulos infantiles con los que cuenta la biblioteca; cada adulto mayor escogió un libro que llevó a su casa y compartió con su grupo familiar.  Al finalizar se recordó el significado y el símbolo de la bandera de Cartagena de Indias.
* LECTUARTE. Biblioteca Distrital Juan de Dios Amador en Boston, en compañía de los adultos mayores de la fundación "Mis Mejores Años" se da inicio a la celebración del cumpleaños número 51 de la biblioteca, compartiendo un taller artístico con técnica de vitral donde se hizo composición de formas de aves a partir  de la lectura del cuento infantil "El pardillo" de Rafael Pombo".  Fortaleciendo habilidades lectoras y artísticas de los adultos mayores.</t>
  </si>
  <si>
    <t xml:space="preserve">
En los clubes de lectura se  realizaron actividades de lectura en voz alta, promoción de lectura, actividades de escritura, oralidad, dibujos y actividades recreativas en los siguientes clubes de lectura: 
1.Club de lectura Biblioteca Balbino Carreazo, 2. Club de lectura Infantil "Los Caimanes" - Encuentro de lectura en voz alta con diferentes autores.3. Club de lectura de jóvenes y adultos " Leo y Aprendo" , 4. Club de lectura "Nadando en libros", 5. Club de lectura "Mis amigos y yo" 6. Club de lectura con estudiantes de la I.E. 7. Club de lectura de la biblioteca "José Vicente Mogollón", 8. Club de lectura "mensajero de la lectura", 9. club de lectura "pequeños lectores", 10. Clubes de lectura soñando por mi barrio, 11. Club de lectura "Las pilanderas, 11. Club de lectura "Traga libros" 12. Club de lectura “Casa blanca”, 13. Club de lectura "exploradores de cuentos, 14.  Club de lectura "Jóvenes soñadores", 15. Club de lectura "Ángeles del saber", 16. Club de lectura-Niños, 17. Club de lectura-Megabiblioteca Pie de la Popa, 18. Club de lectura "La fuerza de la lengua", 19. Club de lectura y escritura con los pequeños en la biblioteca Jesús Aguilar Nuñez de punta Canoa, 20. Club de lectura "Ángeles del saber", 21. Club de lectura "Nuevo Mundo de comunicación", 22. Club de lectura con niños de la Biblioteca del Barrio Bostón, 23. Club de lectura Institución Educativa Pies Descalzos, 24. Club de lectura "A leer se dijo", 25. Club de lectura "Arteliando", 26. Club de lectura "Alharaca viajera" a la orilla de la playa, 27. Club de lectura "Yo leo, tu escuchas", 28. Club de lectura y escritura creativa "Pequeños gigantes", 29. Club de lectura "Jovenes Soñadores", 30. Club de lectura de la Juan de Dios, 31. Club de lectura" Grandes Lectores", 32. Club de lectura “La hora del café, Club de lectura Nerudiando, Tertulia Literaria Guión bajo,  Club de lectura Café, arte y oralidad, Club de taekwondo Mog Leg, Club de lectura “Soñando por mi barrio, Club de lectura "El color de los libros", Club de lectura "El color de los libros" (adultos, padres, madres y cuidadores), El club de " lectura Águilas lectoras" entre otros. </t>
  </si>
  <si>
    <t xml:space="preserve">En los clubes de lectura se  realizaron actividades de lectura en voz alta, promoción de lectura, actividades de escritura, oralidad, dibujos y actividades recreativas en los siguientes clubes de lectura: 
1.Club de lectura Biblioteca Balbino Carreazo, 2. Club de lectura Infantil "Los Caimanes" - Encuentro de lectura en voz alta con diferentes autores.3. Club de lectura de jóvenes y adultos " Leo y Aprendo" , 4. Club de lectura "Nadando en libros", 5. Club de lectura "Mis amigos y yo" 6. Club de lectura con estudiantes de la I.E. 7. Club de lectura de la biblioteca "José Vicente Mogollón", 8. Club de lectura "mensajero de la lectura", 9. club de lectura "pequeños lectores", 10. Clubes de lectura soñando por mi barrio, 11. Club de lectura "Las pilanderas, 11. Club de lectura "Traga libros" 12. Club de lectura “Casa blanca”, 13. Club de lectura "exploradores de cuentos, 14.  Club de lectura "Jóvenes soñadores", 15. Club de lectura "Ángeles del saber", 16. Club de lectura-Niños, 17. Club de lectura-Megabiblioteca Pie de la Popa, 18. Club de lectura "La fuerza de la lengua", 19. Club de lectura y escritura con los pequeños en la biblioteca Jesús Aguilar Nuñez de punta Canoa, 20. Club de lectura "Ángeles del saber", 21. Club de lectura "Nuevo Mundo de comunicación", 22. Club de lectura con niños de la Biblioteca del Barrio Bostón, 23. Club de lectura Institución Educativa Pies Descalzos, 24. Club de lectura "A leer se dijo", 25. Club de lectura "Arteliando", 26. Club de lectura "Alharaca viajera" a la orilla de la playa, 27. Club de lectura "Yo leo, tu escuchas", 28. Club de lectura y escritura creativa "Pequeños gigantes", 29. Club de lectura "Jovenes Soñadores", 30. Club de lectura de la Juan de Dios, 31. Club de lectura" Grandes Lectores", 32. Club de lectura “La hora del café, Club de lectura Nerudiando, Tertulia Literaria Guión bajo,  Club de lectura Café, arte y oralidad, Club de taekwondo Mog Leg, Club de lectura “Soñando por mi barrio, Club de lectura "El color de los libros", Club de lectura "El color de los libros" (adultos, padres, madres y cuidadores), El club de " lectura Águilas lectoras" entre otros. 
</t>
  </si>
  <si>
    <t xml:space="preserve">En los clubes de lectura se  realizaron actividades de lectura en voz alta, promoción de lectura, actividades de escritura, oralidad, dibujos y actividades recreativas en los siguientes clubes de lectura: 
1.Club de lectura Biblioteca Balbino Carreazo, 2. Club de lectura Infantil "Los Caimanes" - Encuentro de lectura en voz alta con diferentes autores.3. Club de lectura de jóvenes y adultos " Leo y Aprendo" , 4. Club de lectura "Nadando en libros", 5. Club de lectura "Mis amigos y yo" 6. Club de lectura con estudiantes de la I.E. 7. Club de lectura de la biblioteca "José Vicente Mogollón", 8. Club de lectura "mensajero de la lectura", 9. club de lectura "pequeños lectores", 10. Clubes de lectura soñando por mi barrio, 11. Club de lectura "Las pilanderas, 11. Club de lectura "Traga libros" 12. Club de lectura “Casa blanca”, 13. Club de lectura "exploradores de cuentos, 14.  Club de lectura "Jóvenes soñadores", 15. Club de lectura "Ángeles del saber", 16. Club de lectura-Niños, 17. Club de lectura-Megabiblioteca Pie de la Popa, 18. Club de lectura "La fuerza de la lengua", 19. Club de lectura y escritura con los pequeños en la biblioteca Jesús Aguilar Nuñez de punta Canoa, 20. Club de lectura "Ángeles del saber", 21. Club de lectura "Nuevo Mundo de comunicación", 22. Club de lectura con niños de la Biblioteca del Barrio Bostón, 23. Club de lectura Institución Educativa Pies Descalzos, 24. Club de lectura "A leer se dijo", 25. Club de lectura "Arteliando", 26. Club de lectura "Alharaca viajera" a la orilla de la playa, 27. Club de lectura "Yo leo, tu escuchas", 28. Club de lectura y escritura creativa "Pequeños gigantes", 29. Club de lectura "Jovenes Soñadores", 30. Club de lectura de la Juan de Dios, 31. Club de lectura" Grandes Lectores", 32. Club de lectura “La hora del café, Club de lectura Nerudiando, Tertulia Literaria Guión bajo,  Club de lectura Café, arte y oralidad, Club de taekwondo Mog Leg, Club de lectura “Soñando por mi barrio, Club de lectura "El color de los libros", Club de lectura "El color de los libros" (adultos, padres, madres y cuidadores), El club de " lectura Águilas lectoras" entre otros. </t>
  </si>
  <si>
    <t xml:space="preserve">En las 18 bibliotecas de la Red de bibliotecas públicas presentaron agendas de aprendizaje y fomento educativo y cultural, donde se destacaron las siguientes actividades:
Agendas para la conformación del grupos de diferentes edades  desde el cual se estarán desarrollando diferentes actividades relacionadas con cultura, talleres literarios, conciertos, sesiones de clubes de lectura, talleres de alfabetización digital, visitas de escuelas (biblioescuela), montaje de exposición de registro fotográfico, procesos formativos, clases sabatinas de zumba, baile con formación de danza de la India y danza contemporánea, agrupación de bailarines de breakdance y danzas urbanas, colectivo danzas, consejeros de danza, consejos de cine, artesanos, artes plásticas, actividades de poesía, manualidades,  teatro, asesoría a las organizaciones de reciclaje,  Asesorías y capacitación a los recicladores, mesas de trabajo con diferentes organizaciones, taller de apreciación musical de Jazz, danza adaptada sobre ruedas (danza inclusiva), presentación de cine, cortometraje, semillero de Teatro con los niños del club de lectura e invitados de la comunidad, práctica de teatro, entre otros.  </t>
  </si>
  <si>
    <t xml:space="preserve">En las 18 bibliotecas de la Red de bibliotecas públicas presentaron agendas de aprendizaje y fomento educativo y cultural, donde se destacaron las siguientes actividades:
Agendas para la conformación del grupos de diferentes edades  desde el cual se estarán desarrollando diferentes actividades relacionadas con cultura, talleres literarios, conciertos, sesiones de clubes de lectura, talleres de alfabetización digital, visitas de escuelas (biblioescuela), montaje de exposición de registro fotográfico, procesos formativos, clases sabatinas de zumba, baile con formación de danza de la India y danza contemporánea, agrupación de bailarines de breakdance y danzas urbanas, colectivo danzas, consejeros de danza, consejos de cine, artesanos, artes plásticas, actividades de poesía, manualidades,  teatro, asesoría a las organizaciones de reciclaje,  Asesorías y capacitación a los recicladores, mesas de trabajo con diferentes organizaciones, taller de apreciación musical de Jazz, danza adaptada sobre ruedas (danza inclusiva), presentación de cine, cortometraje, semillero de Teatro con los niños del club de lectura e invitados de la comunidad, práctica de teatro, entre otros. </t>
  </si>
  <si>
    <t>* CineBajoLaLluvia, se lleva a cabo la muestra itinerante de cine Africano, con la presentación de los cortos. Black Barbie - Comfort Arthur y Black Soul de Martine Chartrand. Presentación del documental "Raúl Sol y luna". 
* Muestra itinerante de cine Africano  con el corto Kbela beneficiando  niños y niñas de la comunidad.
* Clases sabatinas de Zumba: Reunión de personas adultas y adultos mayores que se reúnen para hacer actividad física a través de la disciplina deportiva y recreativa "zumba". Responsable Nidia Herrera
* Compañía Apsara: grupo de baile con formación en danzas de la India (Bollywood) y danza contemporánea. (Ensayo los días lunes, miércoles y viernes). Responsable Jose Gregorio García.
*  Colectivo Breaking: agrupación de bailarines de breakdance y danzas urbanas.(Ensayo los días lunes y jueves). Responsable Manuel Magallanes
*  Colectivo Fuerza Vital: agrupación de bailarines de danza contemporánea. Responsable Carolina Salamanca. (Ensayo los días martes y viernes)
* Colectivo Raza negra: agrupación de bailarines de danza folklorica. Responsable Jose Nariño. (Ensayo los días sábado y domingo)
* Corporación Danza Bolívar: agrupación de bailarines de danza folklorica. Responsable Katherine Restrepo. (Ensayo los días lunes, miércoles,sábado)
* Corporación Casa Real: agrupación de bailarines de danza folklorica. Responsable Ivan Reyes. (Ensayo los días sábado y domingo)
* Corporación AGNUSINGER: agrupación de canto y coro. Responsable Juan Carlos Arnedo. (Ensayo los días sábado)
* Proyecto Crea. Danza adaptada sobre ruedas (danza inclusiva). 
* Asofolclor: Reuniones de la asociación de folkloristas de Cartagena, 
* Mesa de la diversidad- Planeación marcha orgullo LGTBI en el marco de las fiestas de independencia.
* Salida pedagógica del grupo Free dance del barrio Olaya Herrera, sector Ricaurte.
* Comunidad Taoísta. Talleres, charlas y reuniones sobre hábitos alimenticios saludables en base a plantas y frutas. Estas reuniones convocan a distinto público interesado en la frutoterapía y trofología.
* Caribe afirmativo- Taller sobre derechos humanos dirigido a la comunidad LGTBI por el Colectivo Caribe Afirmativo.
* Compañía Free dance.los niños/as y jovenes del barrio Olaya Herrera, sector Ricaurte, tuvieron un ensayo de danza y salida pedagogica y cultural a la biblioteca. Durante su instancia hicimos visita guiada por la biblioteca. 
* Encuentro de Combas. Socialización de actividades y emergencias sucedidas en la localidad Histórica y del Caribe Norte, a cargo de Gestion del Riesgo.
*  VII festival internacional de representaciones y tradiciones culturales, danza internacional, Firtyc, fiesta en américa. Fesnasol. Rueda de prensa.
* Proyecto Eco Barrio. Universidad Javeriana e integrantes  de Asopopa
* Evento de presentación del comandante de la Policía Nacional y entrega de reconocimientos a policías y funcionarios destacados.
* Vacaciones creativas! RedCrearte de A a la Z. A continuación, se destacan procesos de formación en las diferentes bibliotecas de la red distrital: 
* Clases Sabatinas de Zumba: Dirigidas a personas adultas y adultos mayores interesados en la actividad física a través de la disciplina deportiva y recreativa "zumba" }
* Compañía Apsara: Grupo de baile con formación en danzas de la India (Bollywood) y danza contemporánea.
* Colectivo Breaking: Agrupación de bailarines de breakdance y danzas urbanas.
* Colectivo Fuerza Vital: Grupo de bailarines de danza contemporánea
* Colectivo Raza Negra: Bailarines de danza folklórica 
* Corporación Danza Bolívar: Grupo de bailarines de danza folklórica 
* Corporación Casa Real: Bailarines de danza folklórica 
* Corporación AGNUSINGER: Agrupación de canto y coro 
* Proyecto Crea - Danza Adaptada sobre Ruedas: Actividad de danza inclusiva 
* Asofolclor: Reuniones semanales de la asociación de folkloristas de Cartagena, que servían como espacio de planificación e intercambio entre los actores de este gremio artístico y cultural
* "Taller sobre Empatía y Asertividad" en la Biblioteca Raúl Gómez Jattin:
* En colaboración con la fundación ISRAAID, se llevó a cabo un taller enfocado en los valores de la "Empatía y Asertividad" El taller se centró en cómo estos recursos pueden ser utilizados en beneficio propio y cómo fomentan resultados positivos, basados en el respeto hacia uno mismo y hacia los demás.
* Actividades con Niños de la Fundación ISRAAID: Dialogo  con la canción "Desencuentro" de Residente, seguido de la lectura del libro 'La reina de las ranas no puede mojarse los pies' de Davide Cali. Durante esta actividad, se dialogó y se comprendió la importancia de que nuestras acciones afectan la vida de los demás. Se destacó la importancia de un buen comportamiento para el beneficio de todos.
* "Cada Cabeza es un Mundo” se enfatizó que cada persona es única y, por lo tanto, es fundamental respetar las diferencias entre individuos. Se compartieron estas lecciones utilizando la película infantil "Intensa-Mente"
Además de estas actividades regulares, se llevaron a cabo eventos y reuniones específicas durante el mes de agosto, como formaciones en danza, encuentros de diversidad, reuniones de formadores y actividades de consulta en sala. También se prestaron espacios para grupos externos, como estudiantes de una institución educativa, y se registraron ingresos diversos de usuarios de diferentes edades y géneros. * Ceremonia de premiación del concurso "El Coronel Sí Tiene Quien Le Escriba" se llevó a cabo en la Biblioteca Distrital Juan de Dios Amador en Boston contó con la participación de estudiantes del Colegio Nuestra Señora del Perpetuo Socorro. Durante el evento se otorgaron premios por reconocimientos a los estudiantes destacados en el concurso. 
* Clases Sabatinas de Zumba: Dirigidas a personas adultas y adultos mayores interesados en la actividad física a través de la disciplina deportiva y recreativa "zumba" 
* Compañía Apsara: Grupo de baile con formación en danzas de la India (Bollywood) y danza contemporánea.
* Colectivo Breaking: Agrupación de bailarines de breakdance y danzas urbanas.
* Colectivo Fuerza Vital: Grupo de bailarines de danza contemporánea
* Colectivo Raza Negra: Bailarines de danza folklórica 
* Corporación Danza Bolívar: Grupo de bailarines de danza folklórica 
* Corporación Casa Real: Bailarines de danza folklórica 
* Corporación AGNUSINGER: Agrupación de canto y coro 
* Proyecto Crea - Danza Adaptada sobre Ruedas: Actividad de danza inclusiva 
* Asofolclor: Reuniones semanales de la asociación de folkloristas de Cartagena, que servían como espacio de planificación e intercambio entre los actores de este gremio artístico y cultural
* Comunidad Taoísta. 
* Son Cartagena- Grupo de música - ensayo musicales. 
* Talleres, charlas y reuniones sobre habitos alimenticios saludables en base a plantas y frutas. 
* Miljhares. Taekwondo y comidas sanas-Encuentro de comunidad veganas 
* Champeta para mujeres. Clase de baile para mujeres. organizador IPCC
* Mercy Corps. Atención a población extranjera, presentación de programa:  Joven Pro, Avanzando el Futuro y Ven Esperanza.
* Capacitación: Primer respondiente. Taller dirigido a bibliotecarios de la Red Distrital en primeros auxilios y cómo actuar ante emergencias ( dónde llamar, qué hacer con la persona lastimada, dónde acudir) Responsable: Red de biblioteca/DADIS/CRUE/IPCC.
* Rendición de cuentas O.I.M y Secretaria del Interior de Cartagena
* Échate un pase. Proyecto de danza liderado por Ayeley Agyare, reina de la Independencia 2022-2023. Apoyado por Ministerio de Cultura e IPCC
* Visita guiada. Matriz DOFA. Plan de comunicación, estudiantes del tercer semestre de la universidad de cartagena. Facultad de ciencias sociales.
* Función  de Teatro - franja para adultos con la puesta en escena "Hojas secas"
* Función de teatro franja para adultos la Resurreción 
* Función de teatro - franja infantil cuento Manuelito y los 3 perros. 
* Función de teatro - franja para adulto Misero prospero 
* Practica de teatro del grupo Atahualpa - Alicia en el pais de las maravillas. (3  encuentros)</t>
  </si>
  <si>
    <t xml:space="preserve">Las fechas y actos conmemorativos son eventos o momentos específicos en el calendario que se celebran en las  bibliotecas públicas se hacen para recordar, honrar o conmemorar acontecimientos significativos, personas importantes o valores culturales, históricos o religiosos. Estas celebraciones sirven para preservar la memoria colectiva, fortalecer la identidad cultural y reflexionar sobre el pasado, presente y futuro de una sociedad o comunidad. (ver principales celebraciones en el informe descriptivo) </t>
  </si>
  <si>
    <t>Celebración de los 490 años de Cartagena en compañía del grupo de adultos mayores los “Rosaristas mayores” 
* Celebración del día mundial del medio ambiente
* Celebración de la Afrocolombianidad. 
 *  Inauguración de la exposición ¡Al ruedo! Creaciones artísticas festivas/ecos sociales del 11 de noviembre de la artista Maritza Zuñiga. Proyecto ganador de la convocatoria Circuito 2023. 
* Conmemoración de la Herencia Africana. Muestra de cine africano en las 18 bibliotecas de la Red en el marco de la conmemoración de la Herencia Africana. * Celebración del 7 de agosto en la Red de Bibliotecas Públicas con diferentes presentaciones, lecturas y dinamización del centro de Interés. 
* 4° Festival "Mi Historia La Cuento Yo: Construyendo Paz" Espacio para padres, maestros, niños, niñas, voluntarios y aliados que se deleitaron con expresiones artísticas lideradas por los jóvenes de la Comuna 6. Estos jóvenes están siendo capacitados como agentes de cambio en sus comunidades, en un proyecto auspiciado por el Ministerio de Cultura en el contexto del #ProgramaDeConcertacionCultural
* Bajo el título "El cielo se llenó de cometas", se llevó a cabo el Festival de cometas en la Biblioteca Pública Distrital Raúl Gómez Jattín - Las Palmeras. 
* Inauguración de la "Toma"- Muestra de proyectos de grado de los estudiantes de Artes Plásticas de UNIBAC. En este espacio expusieron su obra: Ana Hueto, Kelly Vives, Kevin Mendoza,  Handry García  y Midia Gómez. Durante la exposición los visitantes pudieron ver seis obras con temáticas cercanas a la ciudad, problemas medioambientales, y de identidad de género.
* Visitas guíadas exposición "La toma”, Escuela invitada: I.E Antonia Santos. En esta visita participó la artista Midia Gómez, temas abordados: pobreza, el cambio climático, la contaminación, la conservación de especies, la identidad de género y las emociones en relación con la expresión facial.* Inauguración de la exposición "Abstractos Geométricos". Esta obra es un laboratorio de búsqueda y exploración de colores, profundidad líneas y formas en donde dialoga el arte y la ciencia. Artista: Orlando Nieto Marín
* Visitas guíadas exposición "Abstractos geométricos"- Artista: Orlando Nieto. Durante el recorrido los niños/as del club de taewkoondo y letras Mog Jeog  y otros visitantes pudieron escuchar al artista, hacer preguntas y conversar con él.
La sesión empezó con una conversación donde se experimentó  con los colores y y se aprendió a identificar  los colores complementarios. 
* Clase de Champeta para niños/as. La champeta como patrimonio cultutal inmaterial de Colombia
* En el marco del V Festival de cuentos infantil del caribe colombiano  se presentó en la Biblioteca Encarnación tovar Boquilla donde el animador de lectura  Edgar  andres rodriquez y desarrollo un taller de escritura creativa. 
* Día Internacional de las Mujeres Indígenas, visibilización  del rol fundamental que juegan las mujeres indígenas en la importante tarea de mantener y defender la identidad de sus pueblos. Reafirmando su derecho para que sus voces, diversas y muestra de la riqueza cultural que representan, se escuchen de manera fuerte y clara en todos los lugares en los que habitan, en el hogar y la familia, así como en el espacio político, social, económico y cultural  
* Cierre del IV FESTIVAL Mi historia la cuento yo: Construyendo Paz, después de 4 meses de formación y ensayos 45 niños de la comuna 6 de Cartagena presentaron ante el público actos de música,  danza,  teatro y declamación, contando su historia a través de las artes, y demostrando que se construye paz haciendo arte.   
* Celebracion con los niños y adolescentes de los clubes de lectura y usuarios el dia del amor y la amistad, con el apoyo de la fundacin Enseñanos a creer FEC.
* Celebración de la semana por la paz en el Centro Cultural El Socorro liderada por las instituciones Educativas Juan José Nieto, Jhon F. Kennedy y Soledad Acosta de Samper quienes realizaron carteleras, poemas y muetras de bandas de paz relacionadas con la temática.
* Taller de observación de aves  con Felipe Bonilla
* VI Feria Latinoamericana del libro Cartagena de Indias a Narrar se dijo.
* VI Feria Latinoamericana  del libro Cartagena de Indias. Espacios para niños y niñas. Invitados Institución Educativa Antonia Santos. Grados 6-1 y 7-2
* En alianza con ISRAAID se realizó la inauguración del  CFS el Paraíso, en el cual se presentaron los programas y actividades a realizar en el centro cultural, se presentaron actividades culturales entre las cuales destacamos la presentación del grupo folclórico  “Las damas del folclor” de la biblioteca de Fredonia.                                                                                                
* Día de Independencia de Colombia (20 de julio)
* Extensión bibliotecaria en el marco de la "Ruta por la Paz y la niñez" de la Red Distrital de Bibliotecas Públicas, hoy visitamos el barrio el Pozón sector 'Ciudadela de la paz</t>
  </si>
  <si>
    <t xml:space="preserve">Talleres de escritura y audiovisual, Narrativas poéticas, Laboratorio de escritura creativa, fotografía, creación de contenido en redes sociales, juegos tradicionales, elaboración de centros de interes en alianzas con la institucionalidad. </t>
  </si>
  <si>
    <t xml:space="preserve">* Talleres de escritura y audiovisual. Círculo de palabra y la escucha. Narrativas poéticas, archivo sonoro y visual de las historias y testimonios de las víctimas del conflicto armado. En el taller participaron personas de distintas partes del Caribe colombiano y escritores, estudiantes y lideres locales. En el encuentro se desarrolló un laboratorio de escritura creativa alrededor del conflicto y las luchas de resistencia en el territorio.
* Propuesta Audiovisual de construcción colectiva de vídeomapping tipográfico. Los productos de este taller se proyectaron en la Torre del Reloj, como una forma de visibilizar las voces de las personas que narran el conflicto.
* Juegos tradicionales, rescatando la memoria histórica de la comunidad Manzanillo del Mar; a través de la oralidad. Población beneficiaria: Adulto mayor.
* Elaboración del centro de Interés de libros alusivo al "Cumpleaños de Cartagena" y se hizo préstamo de libros externo.  
* Extensión lectora en el marco de la "Ruta por la Paz y la niñez" de la Red Distrital de Bibliotecas Públicas, hoy visitamos el barrio el Pozón con los niños, mamitas y docentes del CDI "Camino de luz". Se llevaron a cabo actividades de lectura, cuentos dramatizados, rondas, canciones, dibujos, juegos y mucha diversión. </t>
  </si>
  <si>
    <t xml:space="preserve">Actividades itinerantes a Centros de desarrollo infantil, colegios, zonas rurales, parques y demás lugares que se encuentran fuera de la biblioteca, donde se brindan servicios de lectura en voz alta, promoción lectora, escritura creativa, ejercicios artísticos y se hace prestamo de libros. </t>
  </si>
  <si>
    <t>Se desarrollaron actividades de Extensión bibliotecaria en diferentes localidades y corregimientos de  lectura, escritura y oralidad y préstamo de libros;  entre las que se destacan: 
* Extensión del club "viajeros de la lectura" de coordinadores y apoyos de la Red de Bibliotecas del Distrito Cartagena de Indias en la Biblioteca Caimán - Centro Cultural Estefanía Caicedo, con el libro "Funerales de la Mamá grande" de Gabriel García Márquez.  Se hizo lectura de los cuentos: La siesta del martes y un día de estos. 
* Extensión lectora en el marco de la "Ruta por la Paz y la niñez" de la Red Distrital de Bibliotecas Públicas, visita  al jardín infantil Aladino en barrio Olaya Herrera sector Progreso. Se llevaron a cabo actividades de lectura, cuentos dramatizados, rondas, canciones, dibujos, juegos y mucha diversión.  
* Extensión bibliotecaria al colegio de Punta Canoa. Se hizo préstamo de libros y lectura en voz alta con estudiantes de básica primaria 
* Extensión bibliotecaria en el hogar comunitario " Carrusel". Beneficiarios: niños y niñas de primera infancia con diferentes actividades: lectura en voz alta, lectura dramatizada, juegos, dinámicas etc.       * La extensión bibliotecaria de la Biblioteca Pública y Comunitaria de Fredonia con la participación de los coordinadores de la Red Distrital de Bibliotecas de Cartagena. En esta actividad, los niños y niñas participaron de  juegos, lecturas en voz alta y dinámicas grupales. 
* Extensión bibliotecaria en el Centro Cultural Las Pilanderas, donde se realizaron talleres de teatro basados en la obra "La Mamá Perfecta” dirigidos a niños, niñas y adolescentes.
* Se desarrolló una extensión bibliotecaria dirigida a los adultos mayores del Centro de Vida del Barrio La Reina. Durante esta actividad, todos los asistentes disfrutaron de lecturas en voz alta del cuento "La Abuela Tejedora" de Uri Orlev, así como de dinámicas, obras de títeres, chistes y juegos.    * Extensión blibliotecaria a el Hogar infantil Echando raices, con el cuento La liebre con la nariz roja de Helme Heine  y canción  infantil el gallo  bartolito 
* Dos talleres de estrategia LEO titulados: "Gabriel García Marquez, fiesta de la lectura" con las Instituciones Educativas  CIRY e Insticuón Educativa Juan jose Nieto de el barrio el Socorro en los cuales se tomó como referente el texto El coronel no tiene quien le escriba de Gabriel García Márquez, posteriormente se propueso un ejercicio de escritura y finalmente se hiceron  actvidades lúdicas  .
* Extencion  Bibliotecaria en el  jardín infantil de la Boquilla donde se hizo lectura de cuentos y conversatorio del mismo con los niños y niñas participantes.  
* Extensión  Bibliotecaria  a Colegios y Hogares a Través de Tres Actividades Itinerantes de Lectura y Tradición Oral, Promoción de la Lectura en Estudiantes de 4° y 5° Grado en el Colegio Sabiduría, y Extensión de Servicios y Actividades de Lectura para Hogares de Bienestar en "Mis Primeros Pasos".
* Extensión bibliotecaria al CDI "Camino de Luz" realizando  mediación de lectura en voz alta con el cuento El pollito Chira. motivando a los niños a escuchar cuentos infantiles y hacer  sonidos de los animales. 
* Extensión bibliotecaria al Hogar comunitario Pinocho del sector Miramar del pozón con lecturas, juegos y dibujos.                                                                            
* Extensión bibliotecaria en el centro de vida la reina. Encuentro intergeneracional entre los adultos mayores y el CDI la reina, se llevó a cabo actividades de animación a la lectura, dinámicas y juegos. 
*  Extensión bibliotecaria realizada en el parque del sector progreso del barrio Olaya Herrera dónde niños y niñas disfrutaron de canticuentos, rondas, canciones, dibujos y juegos. 
* Extensión Bibliotecaria en calle 5 de la comunidad de Fredonia, acompañados por los niños del club de lectura "A leer se dijo"
* Extensión bibliotecaria en la  Institución Educativa Perpetuo Socorro. 
* Practica de  Danza y apoyo psicosocial con la Fundación Mario Santo Domingo.</t>
  </si>
  <si>
    <t>* Compartir conocimientos y experiencias  a través del baile y las expresiones corporales 
* Talleres de lectura y juego con el lenguaje dirigido a personas con discapacidad auditiva.
* Programa de lectura para niños sordos. 
* Creación de contenidos para redes sociales de los procesos lector, escritor y manifestaciones culturales que se vivencias en las bibliotecas públicas.                                                                                                  * Transferencia de conocimiento para aprovechamiento de materiales reutilizables.    
*Talleres de lectura y juego con el lenguaje dirigido a personas con discapacidad auditiva.
* Taller de escritura creativa
*Capacitación en la realización de podscats y audiolibros</t>
  </si>
  <si>
    <t xml:space="preserve">* "La voz de las manos- Talleres de lectura y juego con el lenguaje dirigido a  personas con discapacidad auditiva. En alianza con el colegio Juan Salvador Gaviota e I. E Antonia Santos,  Programa de lectura para niños sordos. Este programa consta de un itinerario de lectura y juegos en donde se miran  las palabras desde sus diferentes formas de expresarse: la voz, la escritura, la palabra escrita y la traducción con las manos. Libros leidos: MSSEVM de Javier Sáez/Manuel Mausol, ¿Por qué? de Nokolai Popov, La vavaca y el primo pinpín de Virginie Vertounghen., Ladrón de gallinas de Beatrice Rodriguez, Antonia va al río de Dipacho, El payaso y el granjero de Marla Frazee, Tumaco de óscar Pantoja y Jim Pluk, Monky de dieter Schubert.
* Taller de maquillaje festivo. Exposición ¡Al ruedo! 
* Visitas guiadas. Circuito cultural de Cartagena ¡Al ruedo!  a cargo de Maritza Zúñiga y equipo de la Biblioteca Pie de la Popa. 
* Fundación Madre Herlinda Moisés de Pasacaballo. Actividad Formación "" Sembrando ciudadanía"" y visitas guiadas, Circuito cultural 2023 cultural de Cartagena 2023, Exposición "" Al ruedo"". 
* Encuentros de consejeros y consejeras de Cartagena -Programa Ciudad de los niños y niñas. La Secretaría de Educación realizó el encuentro de consejos/as infantiles, en el marco del programa la Ciudad de los niños que tiene como objetivo darle voz y participación a esta población dentro de los asuntos políticos de la ciudad. 
*  Escribiendo el Caribe- Taller de escritura creativa "Una casa llena de Palabras" desarrollado por el Observatorio del Caribe colombiano y el colectivo Amigos Imaginarios.   Este taller tiene como objetivo preparar a los estudiantes de las instituciones educativas para que concursen en la 10° versión del concurso de cuentos. * Focalización del programa Mundial de Alimentos – WFP, de las Naciones Unidas, para brindar acompañamiento a familias migrante venezolanas en la ciudad de Cartagena en el marco de la respuesta de Asistencia Humanitaria al fenómeno migratorio que han atravesado y las diferentes situaciones que han vivido de gran vulnerabilidad.                                                                           
* "Transformando realidades" Línea de abordaje social de la gerencia ambiental social de AFINIA, cuya finalidad es promover el deporte, estimular la imaginación y la creatividad de los niños y adolescentes de los sectores vulnerables. Para mejorar la calidad de vida y las condiciones psicoemocionales, cognitivas, físicas y sociales.
* La voz de las manos- Talleres de lectura y juego con el lenguaje, dirigido a personas con discapacidad auditiva.
* En alianza con el colegio Juan Salvador Gaviota e I. E Antonia Santos, programa de lectura para niños sordos. 
* Taller de juego dramático y clásicos infantiles. 
* Visitas guiadas por las instalaciones de las bibliotecas, explicación de los servicios de las bibliotecas, consulta en sala y préstamos de libros. 
* Colegio invitado Institución Educativa Centro educativo integral moderno CEIM. Taller: El fanzine como narrativa colectiva"
* Club de niñas amigas del turismo. Este espacio convoca a estudiantes de I.E Antonia Santos en formación del idioma inglés. 
* Ejecución de la actividad: Biblioescuela tiene como objetivo estrechar los lazos entre las escuelas y la biblioteca pública. Durante estas visitas, se ofrece a los estudiantes un recorrido guiado por las instalaciones, en el que se proporciona información sobre los servicios disponibles y el uso de los espacios. Además, se organizan diversas actividades y talleres para enriquecer la experiencia de los visitantes.
* "Laboratorio de Creación Literaria y Promoción de Lectura" Invitado el escritor Celso Montoya Jaramillo de la corporación señales de humo, con la asistencia de los niños de la fundación ISRAAID. 
* ¡A mover los huesitos! Junto al grupo "Rosaristas mayores" quienes a ritmo de música disfrutaron de ejercicios físicos. La actividad hace parte del proyecto de la alcaldía local 2 de la Virgen y Turística.                      
* Fortalecimiento de la motricidad gruesa y fina, con los adultos Rosaristas mayores
* Voguea en el Aleteo es un espacio que busca constituirse como una plataforma, puerta, convocatoria y caminos de espacios seguros de libre expresión para la población LGBTIPQA+
* Plan para el buen vivir y la fundación grupo social, se llevó a cabo el lanzamiento de la campaña “A lo bien por el rescate de los valores ambientales en la comuna 6” en esta versión el lema de la campaña es  ¡Échame un cuento y escribe una poesía!
* Organización The Preggo Organización For Women INC. "El rol materno"  Danza y actividad física moderada por Dilma Lucía Higgins, instructora y creadora del programa Preggo
* Club de niñas amigas del turismo -         I.E Antonia Santos
*  Instituciones Educativa del territorio Jorge Garcia Usta
*  I.E Gabriel Garcia Marquez de Ciudadela  del Bicentenario
*  Clemente Manuel Zabala de Flor del Campo </t>
  </si>
  <si>
    <t xml:space="preserve">En el marco de la realización de  talleres presenciales o a distancia de formación artística y cultural orientados hacia el fomento y el fortalecimiento de valores para la paz, dirigido a estudiantes de IE se destacaron las siguientes actividades: 
* Evento llamado "Mis memorias de la paz", realizado como parte del proyecto "La paz se toma la palabra", se exploró el concepto de paz desde la perspectiva de los niños y niñas. Durante este encuentro, se compartieron diversos ideales de paz y se reconstruyeron recuerdos relacionados con la paz. Además, se escucharon las voces de los niños al leer el libro "Los Niños Piensan la Paz", lo que resultó en un ejercicio enriquecedor lleno de descubrimientos y emociones positivas. En esta actividad, los estudiantes del Colegio Nuestra Señora del Perpetuo Socorro se unieron al evento al colgar sus propios recuerdos en el "tendedero de la paz".
* Implementación de la Estrategia Soy Arte Soy Paz. En la IE FULGENCIO LEQUERICA. La tallerista y formadora de la red de bibliotecas Yeimmy Castellano y el grupo de 40 estudiantes, desarrollo el taller de Origami con la figura de la grulla. Se presento en vivo dos estudiantes dibujando en carbonsillo la grulla simbolo de la estartegia y significado de la paz, tambien paralelo al lanzamiento se desarrollo el taller de origami para la realizacion de la grulla en diferentes tecnicas artisticas,  se finalizó el lanzamiento con muestras artisticas de todas las areas. Participo todos los estudintes de la jornada de la mañana, grupo de maestros, directivas y secretaria de educacion Olga Acosta Amel. 
* Se realiza el taller de Artes Plásticas-Comic con el grupo de alumnos Soy Arte Soy Paz de IE Fulgencio Lequerica.
</t>
  </si>
  <si>
    <t xml:space="preserve">"Los coordinadores están diligenciando mensualmente la información en el programa y se hace seguimiento a la inclusión de libros y colecciones.
Por otra parte, los bibliotecarios realizan catalogación y distribución en las estanterías de los libros nuevos que les llegan por donación a cada una de sus bibliotecas. 
El número impactado en la formación y en la implementación del programa KOHA es de 18 coordinadores de la Red de Bibliotecas Públicas.                  </t>
  </si>
  <si>
    <t>https://drive.google.com/drive/u/5/folders/1LSD-TyC2PsDOTuTqMVAYJXtjoLxURidn</t>
  </si>
  <si>
    <t>1. Convocatoria   Puertas abiertas al teatro incluyente
2. Convocatoria Circularte  ciclo 2</t>
  </si>
  <si>
    <t>Convenio interadmisntrativo (CI-IPCC-006-2023)
-Proyección de plan operativo   
-Proyección de plan de inversión 
-Planificación de Loboratorio Investigación creación Carrozas
-Apertura de convocatoria laboratorio de Carrozas
-Desarrollo de actividades de investigación creación con la participación de 12 artistas</t>
  </si>
  <si>
    <t>Convovatoria Impulso</t>
  </si>
  <si>
    <t>Convocatoria comparssas, grupos folcloricos, actores festivos y cabildos y medios de comunicación</t>
  </si>
  <si>
    <t>https://drive.google.com/drive/u/5/folders/1BbS4uyIfE8rCVv3WWhj8xI-U_RvfXv6X</t>
  </si>
  <si>
    <t>Se realizaron 324 visitadas predios en manzanas y un total 25 informes de obras visitadas</t>
  </si>
  <si>
    <t>Se realizaron 636 visitadas predios en manzanas y un total 43 informes de obras visitadas</t>
  </si>
  <si>
    <t>Se realizaron 574 visitadas predios en manzanas y un total 60 informes de obras visitadas</t>
  </si>
  <si>
    <t xml:space="preserve"> 1. Convocatoria de Investigación sobre centros de producción. Evaluación de postulados a la convocatoria realizado el 12 de junio. Selección de los 2 ganadores (Georgina de Leon y Elfa Mejia).
2. Cursos virtuales en Patrimonio Cultural y Gestión del Patrimonio I y II
</t>
  </si>
  <si>
    <t>Otras Multas, sanciones e intereses de mora</t>
  </si>
  <si>
    <t>ESTAMPILLAS</t>
  </si>
  <si>
    <t>Se elaboró un documento de “Insumos del Plan Especial de Salvaguardia Para Equipo De Fiestas”, de acuerdo con recomendación hecha desde el Ministerio de Cultura. Link: https://ipccar-my.sharepoint.com/:w:/g/personal/analistaplaneacion_ipcc_gov_co/Ec-qpXaqx05GpnlaBB9n3asBXDBrMQuX4JaZEhQWimoZ1g?e=ZUYGxp</t>
  </si>
  <si>
    <t>De acuerdo con mesa de trabajo realizada con la asesora del Ministerio de Cultura, Marcela Tristancho, se realizó corrección al componente financiero del PES, atendiendo a las correcciones, observaciones y sugerencias hechas.Link: https://ipccar-my.sharepoint.com/:x:/g/personal/analistaplaneacion_ipcc_gov_co/EUx9EXK21lBPmP_104uplrAB_R01fcf8naagu2E6fzwCWA?e=63qxBM</t>
  </si>
  <si>
    <t>De acuerdo a la última mesa de concertación y socialización con el Comité por la Revitalización de las Fiestas, se obtuvo la versión final del Documento PES – Fiestas, el cual fue radicado formalmente en día 4 de Agosto ante el Ministerio de Cultura. Link de acceso al documento final: https://ipccar-my.sharepoint.com/:b:/r/personal/direccion_ipcc_gov_co/Documents/Datos adjuntos/DOCUMENTO PES FIESTAS 2023 MINCULTURA.pdf?csf=1&amp;web=1&amp;e=7H1CQa</t>
  </si>
  <si>
    <t>De acuerdo con últimas observaciones hechas por parte del Ministerio en relación al Documento PES final presentado, se preparó versión final y se realizó envío del Documento con los ajustes solicitados. Link: https://ipccar-my.sharepoint.com/:b:/g/personal/analistaplaneacion_ipcc_gov_co/EQ-uzOih_ddPt0qzYDgFJY4BF-bxgIwsQPmOMbF9j2LZ8A?e=KIJWKh</t>
  </si>
  <si>
    <t>Se realizó encuentro de socialización e intercambio de ideas con el Comité para la Revitalización de la Fiestas de Independencia, con la finalidad de presentar los avances del PES y concertar aspectos operativos para la presentación ante el Ministerio</t>
  </si>
  <si>
    <t xml:space="preserve">CI-IPCC-002-2023 - AUNAR ESFUERZOS ADMINISTRATIVOS, TÉCNICOS Y FINANCIEROS PARA DESARROLLAR UN PROCESO DE EVALUACIÓN Y MONITOREO CO-PARTICIPATIVO SOBRE LOS EFECTOS DEL CAMBIO CLIMÁTICO EN EL PATRIMONIO CULTURAL COSTERO Y SUMERGIDO DEL DISTRITO DE CARTAGENA DE INDIAS.
OE1. Diseñar e Implementar una campaña de Comunicación y difusión del Proyecto.
OE2. Realizar una evaluación y monitoreo co- participativo sobre los efectos del cambio climático en el patrimonio cultural costero y sumergido del Distrito de Cartagena de Indias
Diseño y puesta en funcionamiento de página WEB para integración de datos y manejo de redes sociales
Mesas de trabajo institucional en Bogotá y Cartagena
Elaboración de matriz de unidades de observación, unidades de análisis e indicadores para la identificación evaluación y monitoreo de los efectos del cambio climático en los BIC
Talleres de formación y capacitación dirigido a comunidades.
Diseño de plataforma virtual para la matriz de evaluación de impactos
Salidas de campo para levantamiento de información en Isla de Tierra Bomba y Cartagena de Indias
Organización de evento académico virtual
Elaboración de artículo científico
Generación de modelos virtuales
Elaboración de una propuesta de lineamientos para una política local sobre cambio climático y patrimonio cultural
 - Reunión con Director IPCC y equipo de Planeación para seguimiento de actividades
</t>
  </si>
  <si>
    <t xml:space="preserve"> Seguimiento a la creación del tercero en administrativa junto con el área de convocatorias. Comunicacion recibida con la documentacion de la lider del grupo de investigacion</t>
  </si>
  <si>
    <t>CI-IPCC-003-2023- AUNAR ESFUERZOS TÉCNICOS, ADMINISTRATIVOS, FINANCIEROS Y LOGÍSTICOS PARA PROPICIAR EL DESARROLLO DE ESTRATEGIAS DE TURISMO CULTURAL, SOSTENIBLE Y COMUNITARIO, A BENEFICIO DE LA POBLACIÓN DE 13 COMUNIDADES, A FAVOR DEL DESARROLLO CULTURAL Y TURÍSTICO DEL DISTRITO DE CARTAGENA, EN EL MARCO DE LA AGENDA COLECTIVA INTERINSTITUCIONAL DEL IPCC Y EL MUHCA.
1. Identificación de actores, redes de apoyo y oportunidades de articulación entre las instituciones educativas y el sector turístico y cultural de Cartagena
2. Fortalecimiento de las habilidades y capacidades de la comunidad para el aprovechamiento del turismo comunitario
3. Desarrollo un proceso de caracterización de activos patrimoniales de cada comunidad educativa para la definición de las rutas culturales turísticas. 
4. Establecimiento de mecanismos para la formulación e implementación de rutas de turismo comunitarios y sostenible, basados en la capitalización de los activos de patrimonio cultural material e inmaterial de las comunidades asociadas a las instituciones educativas del Distrito de Cartagena
5. Desarrollo e implementación de un plan de promoción de las experiencias turísticas diseñadas
 - Reunión con Director IPCC y equipo de Planeación para seguimiento de actividades</t>
  </si>
  <si>
    <t>Vinculación de estudiantes de la UTB.</t>
  </si>
  <si>
    <t>Procesos aperturados: 5
Suspensión Preventiva: 9
Resoluciones sancionatorias emitidas:4
Montos sancionatorios: 122 SMMLV</t>
  </si>
  <si>
    <t>Procesos aperturados:19
Suspensión Preventiva:15
Resoluciones sancionatorias emitidas:8
Montos sancionatorios:262</t>
  </si>
  <si>
    <t>Procesos aperturados:9
Suspensión Preventiva:3
Resoluciones sancionatorias emitidas:11
Montos sancionatorios:312</t>
  </si>
  <si>
    <t>CONVENIO INTERADMINISTRATIVO CI-IPCC-001-2023, con UNIBAC
Objetivo especifico No. 4 (becas de pregrado) Dando continuidad a la culminación de estudios profesionales en programas de Diseño Industrial, Música y  Artes Escénicas</t>
  </si>
  <si>
    <t>Cursos de formación virtual autogestionada Universidad de Cartagena e IPCC, a través de la plataforma LMS Moodle  que posee la universidad</t>
  </si>
  <si>
    <t>CONVENIO INTERADMINISTRATIVO CI-IPCC-001-2023, con UNIBAC
Objetivo especifico No. 3 (becas para profesionalización de artistas) Gestores culturales matriculados en los diferentes programas de Unibac.</t>
  </si>
  <si>
    <t>3 Escuela de Proyectos, 91 participantes y 45 certifiados</t>
  </si>
  <si>
    <t>AGOSTO: Se adelantó en la planeacion de los eventos de las fiestas con la incorporacion de objetivos y metodologias alienadas con el PES de Fiestas. Cada evento cuenta con una seccion llamada Programación académica/cultural/artística en la que se relacionan las actividades planeadas para la salvaguardia de las fiestas.
SEPTEIMBRE: En el marco del convenio con la Universidad de Bellas artes se adelanta la planeacion de 4 ruedas de saberes a desarrollar en 4 bibliotecas (Centro cultural las palmeras y biblioteca Raul Gomez Jatin, Centro cultural y biblioteca las pilanderas, Biblioparque San Francisco, Centro cultural y biblioteca Encarnacion tovar). Los talleres propuestos son: Vestimenta festiva: Tintura festiva (24 de octubre) Vestimenta festiva: Transformacion de ropa usada (24 octubre) Maquillaje Festivo (Preludio 1- 14 de octubre) Vestimenta festiva: Camisetas pintadas a mano (25 octubre) En estos talleres se espera impactar 80 jovenes (16-28 años) 20 jovenes por taller. Los talleres incluiran insumos y materiales y refrigerio. Duracion del taller - 3 horas</t>
  </si>
  <si>
    <t>Se ha apoyado al equipo de formaciones y convocatorias con el programa de la escuela de formacion festiva</t>
  </si>
  <si>
    <t>AGOSTO: En la semana del 5 de Agosto, Se Realizaron los espacios de socialización del Proyecto Amigos Del Turismo en las Instituciones Educativas: INSTITUCION EDUCATIVA TIERRA BAJA, INSTITUCIÓN EDUCATIVA LA BOQUILLA, INSTITUCIÓN EDUCATIVA PEDRO ROMERO, INSTITUCIÓN EDUCATIVA NUESTRA SEÑORA DEL CARMEN, INSTITUCIÓN EDUCATIVA JOSE MANUEL RODRIGUEZ TORICES INEM, INSTITUCIÓN EDUCATIVA PROMOCIÓN SOCIAL, INSTITUCIÓN EDUCATIVA LUIS CARLOS LÓPEZ, INSTITUCIÓN EDUCATIVA SANTA ANA (SIN CONFIRMACION), INSTITUCIÓN EDUCATIVA LUIS FELIPE CABRERA DE BARÚ. 2. En la semana del 8 de agosto se socializo con COTELCO Y CORPOTURISMO COMO APOYO DEL SECTOR EN LA FASE TEORICA- PRACTICA.
SEPTIEMBRE: Finalizo el proceso formativo con las instituciones aliadas el 3 y 4 de septiembre fue la ultima jornada de formacion con el modulo PATRIMONIO CULTURAL. Ell 9 de septiembre se realizó el encuentro de rutas en el centro historico en el que hicieron recorridos por ruta museos, ruta fortificaciones, ruta plazas, ruta murales y ruta del esclavo para que los beneficiarios tuvieran conocimiento de cómo se estan manejando actualmente los recorridos turisticos para incorporar buenas practicas en el proceso de las rutas comunitarias. El 25 de septiembre se desarrollo el encuentro "Turismo Comunitaio Responsable y sostenible" donde los beneficiarios del proyecto fueron invitados a presentar el avance de las rutas caracteristicas del territorio. Este evento se desarrollo en el teatro adolfo mejia y conto con la participacion de corpoturismo. El 30 de septiembre se realizó la actividad FAM TRIP - RUTAS DE TURISMO CULTURAL, SOSTENIBLE Y COMUNITARIO a través de las cuatro (4) rutas diseñadas.</t>
  </si>
  <si>
    <t>ABRIL: CONVOCATORIA CARTAGENA DE FIESTA 2023 ABRIL 1. Se formula la necesidad de contratación del MES DE LA HERENCIA AFRICANA 2.Se formula la necesidad de contratación de la CONMEMORACION DEL DIA DE LA DANZA 3.Se formula la necesidad de contratación de la CONMEMORACION DEL CUMPLEAÑOS DE CARTAGENA 4.Se programaron reuniones periódicas para la planeación y formulación de las necesidades de las FIESTAS DE LA INDEPENDENCIAS con enfoque PES, en la que se propone formular 2 necesidad, una que recoja todos los requerimientos logísticos y de montaje de los eventos a realizar y otra que contenga toda la información académica, cultural y artística de las fiestas; lo que permita un seguimiento mas exhaustivo y acorde a los objetivos de preservación de la tradición inherente a las fiestas
MAYO: Se adjudica la conmemoración del DÍA DE LA DANZA a asociación ASOFOLCLOR – Estamos a la espera del informe de ejecución El proceso de conmemoración del MES DE LA HERENCIA AFRICANA quedo desierto. El proceso de conmemoración del CUMPLEAÑOS DE CARTAGENA y LA NOCHE DE SAN JUAN quedó adjudicado a la fundación CREAR UN NUEVO MAÑANA La formulación de las necesidades y requerimientos para las FIESTAS DE LA INDEPENDENCIA DEL 11 DE NOVIEMBRE se encuentran en un 95% de avance
JUNIO: Fue seleccionado el operador del Cumpleaños de Cartagena y La noche de San Juan Con el fin de resaltar el esfuerzo y el aporte al desarrollo de la ciudad, se realizó un evento conmemorativo llamado “Mi orgullo es Cartagena” en alianza con la Escuela de Gobierno. En este evento se reconocieron los aportes de 58 ciudadanos cartageneros desde una visión popular en todo lo relacionado con lo cultural y patrimonial. El evento se realizó en el Teatro Adolfo Mejía en horario de 9am hasta las 12 del mediodía. Se contó con la presentación artística de 2 grupos folclóricos y a los reconocidos se les hizo entrega de un KIT compuesto por Libreta, lapicero, termo y tula. Se contó con la participación de alrededor de 400 personas. Con el fin de promover la participación de la ciudadanía en la conmemoración y apropiación de la celebración del cumpleaños de Cartagena, el 1 de junio, se realizó la Serenata a Cartagena en la plaza de la aduana en horario de 6 pm hasta las 12:00 am. Conto con la presentación artística de apertura a cargo de la Corporación Camerata Heroica, quienes interpretaron música sinfónica en honor a Cartagena. El evento continuó con la presentación de una Tamborada Folclórica, donde Tambores de Cabildo realizó una presentación folclórica en la que predominó el tambor como instrumento que representa la resistencia del caribe colombiano. El evento culminó con la Serenata de Cumpleaños a Cartagena, donde la agrupación Heroicos exaltó los cantos y artistas populares, tradicionales y actuales que han marcado la música en Cartagena. Esta agrupación hizo un recorrido por la música cartagenera y sus influencias, donde se vivió un encuentro de tiempos, generaciones, cultura popular y artistas de reconocida trayectoria. Se estima que al evento asistieron alrededor de 3000 personas. Para conmemorar la noche de san juan el 24 de junio, se realizaron las siguientes acciones: Diseño de una cartilla digital “Padilla, la Noche de San Juan y la independencia definitiva de Cartagena”, la cual estará disponible en la pagiina del IPCC para consulta de la academia y la comunidad en general. Fueron impresos 150 ejemplares para tenerlos a disposición de la comunidad en las bibliotecas- En el marco de la conmemoración de la Noche de San Juan, se realizó un Conversatorio “reflexiones en torno a la independencia de Cartagena” en el que se contó con un espacio de conversación y reflexión sobre el resultado de las acciones de independencia antes y después de la noche de san juan, estableciendo un dialogo pasado – presente. En este espacio se contó contar con la interacción y participación del público asistente y los panelistas fueron: Adineth Vargas y Mabel Vergel. El evento se realizó en el Salón del museo Naval el 24 de junio de 2023 y contó con la participación de alrededor de 200 personas. Posterior al conversatorio se hizo el lanzamiento de la Cartilla “Padilla, la Noche de San Juan y la independencia definitiva de Cartagena” donde Se realizó una breve descripción de cómo está compuesta la cartilla, sus utilidades y funcionalidad en la apropiación del conocimiento histórico de la ciudad, a cargo de la historiadora Mabel Vergel. La noche del 24 de junio se realizó la Presentación Muestra artística “Padilla, la Noche de San Juan y la independencia definitiva de Cartagena” Se contó con una muestra artística de música, danza y teatro, que recreó los hechos históricos ocurridos el 24 de junio del 1821, en esta presentación en la que participaron 25 artistas entre bailarines y musicos. Al finalizar esta presentación se hizo el encendido de 200 velas que distribuidas entre el público. El evento culminó con la presentación musical de Tambores de Cabildo. El evento se desarrolló en Muelle de los Pegasos en horario de 7:00 pm hasta las 10:00 pm, se contó con una asistencia de alrededor de 200 personas, entre locales y turistas.</t>
  </si>
  <si>
    <t>CONVOCATORIAS: 1.CONVOCATORIA PARA LA SELECCIÓN DE LAS CANDIDATAS AL REINADO POPULAR DE LAS FIESTAS DE INDEPENDENCIA DEL 11 DE NOVIEMBRE FIESTAS: 1. En este periodo se han realizado varias mesas de trabajo con aliados y lideres de los espacios culturales y tradicionales de los diferentes eventos que hacen parte de la agenda cultural de las Fiestas de la independencia del 11 de noviembre planeada para el 2023, en ese orden de ideas se realizaron las siguientes reuniones: - Reunion con PES Angeles somos / 9 de agosto -Reunion con Cabildo Getsemani / 9 de agosto - Reunion con aliados para realizar Preludio Universitario /15 de agosto - Reunion con DATT para coordinar requerimientos de cierre y movilidad en los eventos de las fiestas de la independencia del 11 de noviembre 2023 / 16 de agosto - Reunion con aliados para realizar Desfile de las diversidades / 17 de agosto - Reunion con aliados para realizar Salsa a la plaza / 16 y 18 de agosto - Reunion con Bavaria para coordinar su participacion en Preludio localidad 1 / 29 de agosto 2. Se ha trabajdo con el liderazgo de direccion y planeacion para culminar la revision y ajuste de los requerimientos tecnicos necesarios para el desarrollo de la agenda cultural festiva de las fiestas de la independencia del 11 de noviembre del 2023, para lo cual se han realizado 3 reuniones
2. CI-IPCC-01-2023/ UNIBAC (ver objetivos y 2 asociados al desarrollo de la Escuela Festiva de Cartagena) Se da inicio al Seminario de Formación y accion Festiva con la participación de 21 inscritas y 21 acompañantes comunitarios 11 facilitadores</t>
  </si>
  <si>
    <t>FEBRERO 1. Se define que se realizarán convocatorias para cada una de las siguientes líneas artísticas: -Artes Escénicas -Música -Artes Plásticas -Audiovisuales
MARZO 1. Se adelantan acciones con el equipo de convocatorias y formación para el levantamiento de los requisitos de postulación en el programa de estímulos. 2. Se ajustaron las bases de la convocatoria que seleccione a los artistas a circular con base a las proyectadas en el 2022.</t>
  </si>
  <si>
    <t>AGOSTO: Se abrio la convocatoria de IMPULSO 2023 que busca estimular el desarrollo y sostenibilidad de prácticas artísticas, culturales y patrimoniales en la ciudad de Cartagena de Indias, a través de proyectos inéditos a cargo de artistas, creadores, investigadores, emprendedores y gestores culturales.
SEPTIEMBRE: Estamos en espera de que los beneficiarios terminen de formalizar el proceso con las cartas de compromisa e inicien la ejecucion de los proyectos</t>
  </si>
  <si>
    <t>CONVOCATORIA CIRCUITO CULTURAL 2023: REAFIRMANDO IDENTIDAD
 FEBRERO 
 1. Se define que realizará acompañamiento al equipo de convocatorias para seguimiento a la ejecución de los proyectos para validar el impacto social, cultural y patrimonial basados en el objetivo misional del instituto
MARZO 
 1. Se hace seguimiento con el equipo de convocatoria para los proyectos seleccionados.</t>
  </si>
  <si>
    <t>ABRIL - MAYO
 1.Se asignará un miembro del equipo de practicas significativas para el seguimiento y control de la ejecución de los proyectos seleccionados.</t>
  </si>
  <si>
    <t>FEBRERO 1. Se realizó con éxito el Festival del frito Ver. INFORME DE EJECUCION FESTIVAL DEL FRITO 2. Se inició con la planeación del festival del dulce.
MARZO: DULCE CARTAGENERO 2023 MODALIDAD PORTADORAS DE TRADICIÓN. MUESTRA DE COCINA TRADICIONAL EN SEMANA SANTA MARZO 1. Se Trabajó el proceso del FESTIVA DEL DULCE: -Definición de presupuesto definitivo -Definición de Actividades definitivas -Identificación de Aliados estratégicos -Proyección, diseño y presentación de la Solicitud de la contratación. - Proyección de la planeación del Festival -Lanzamiento del proceso competitivo</t>
  </si>
  <si>
    <t>1.	Se realizó con éxito el FESTIVAL DEL DULCE del 2 al 9 de abril del 2023 Se facilitó y habilitó el espacio físico, para el acopio, la distribución y punto de venta respectivamente. Logrando de este modo, la organización del Festival con puestos de ventas de los productos de 58 participantes (27 matronas del festival y 29 dulceras del portal de los dulces) y 9 matronas invitadas para la muestra gastronómica de los platos típicos de semana santa, aplicando todas las medidas de bioseguridad. Adicionalmente contamos con la participación de 2 matronas invitadas del departamento de Bolívar para el intercambio de saberes con nuestras matronas participantes del festival del dulce cartagenero. - cifras de venta MATRONAS FESTIVAL: ventas totales $69.146.333 aproximadamente cada matrona vendió $2.659.650 MATRONAS PORTAL: ventas totales $51.238.333 aproximadamente cada matrona vendió $2.001.030 MATRONAS GASTRONOMIA: ventas totales $63.078.333 aproximadamente cada matrona vendió $7.163.843 ARTESANOS: ventas totales $96.433.000 aproximadamente cada artesano vendió $2.081.771 - cifras de grupos artísticos que se presentaron: se presentaron 18 artistas (más Michael Jackson) mínimo 2 artistas por noche - cifras del número de conciertos corales: 4 conciertos en espacios de la comunidad (iglesias, centros comerciales, etc) y concierto de masa coral en el teatro - cifras de talleres realizados: 9 encuentros académicos en las ruedas de saberes con participación de academia, entidades aliadas, matronas y artesanos - cifras de actividades realizadas con niños: Diariamente se habilitó un espacio de integracion y de actividades ludicos-recreativas con los niños desde las 3 pm hasta las 5p</t>
  </si>
  <si>
    <t>CONVOCATORIA LA CANDELA VIVA 2023
FEBRERO 
 1. Se define que se realizará, en el marco del festival del dulce, una muestra gastronómica de comida tradicional con enfoque diferencial étnico (semana santa) (etnias: pueblos primigenios y afrodescendientes)
 2. Se evalúa la posibilidad de hacer una feria artesanal que incluya los artesanos de la zona insular.
MUESTRA ARTESANAL Y ARTES MANUALES
 MARZO 
  1. Se abre la invitación a participar en la muestra gastronómica para 10 matronas en el marco del festival del dulce cartagenero a realizar en abril (del 2 al 9 de abril)
 2. En el marco del festival del dulce, se abrió invitación a participar en la muestra artesanal que beneficie al menos a 24 artesanos.</t>
  </si>
  <si>
    <t>ABRIL 1.Fueron seleccionadas 9 matronas para la muestra gastronómica en donde en total tuvieron ventas de $63.078.333 con ventas promedio por matrona de mas de 7 millones. 2. Fueron beneficiados 48 artesanos para la muestra artesanal en donde en total tuvieron ventas de $96.433.000 con ventas promedio por artesano de mas de 2 millones.</t>
  </si>
  <si>
    <t>ABRIL: 2. CI-IPCC-01-2023/ UNIBAC (ver objetivos especificos 1 y 2 asociados al desarrollo de la Escuela Festiva de Cartagena) MAYO: CI-IPCC-01-2023/ UNIBAC (ver objetivos especificos 1 y 2 asociados al desarrollo de la Escuela Festiva de Cartagena) Se da inicio a: -Planificación de diplomado de Formación y Acción Festiva (Plan de estudio) -Convocatoria para inscripción de participantes del Diplomado de Formación y Acción Festiva -ver proceso en el link. 
JUNIO: CI-IPCC-01-2023/ UNIBAC (ver objetivos especificos 1 y 2 asociados al desarrollo de la Escuela Festiva de Cartagena) Se da inicio al Diplomado de Formación y accion Festiva con la participación de 122 incritos</t>
  </si>
  <si>
    <t xml:space="preserve">AGOSTO: CI-IPCC-01-2023/ UNIBAC (ver objetivos especificos 1 y 2 asociados al desarrollo de la Escuela Festiva de Cartagena) -Diplomado de Formación y Accion Festiva, desarrollo de los modulos transversal y especificos. -Realización de itinerancia en las instituciones educativas -Realización de actividad de Intercambio de Experiencias
SEPTEIMBRE: 2. CI-IPCC-01-2023/ UNIBAC (ver objetivos especificos 1 y 2 Desarrollo del Proyecto Escuela Festiva de Cartagena) -Realización seminario de Formacion Festiva Dirigida a aspirantes como candidatas del Reinado popular de la Independencia y sus gestores Se está ejecutando la escuela de formacion festiva y el equipo de fiestas está apoyando el proceso.	</t>
  </si>
  <si>
    <t>En el marco del Portafolio Impulso 2022 y la convocatoria de Investigación sobre Tradición Oral, que buscó identificación de manifestaciones culturales asociadas a la tradición oral en el Distrito de Cartagena, en los territorios donde hay presencia de comunidades afrodescendientes con Consejos Comunitarios, logrando asignar estímulos a los proyectos: ü La riqueza inmaterial de las comunidades asentadas en la isla de Tierra Bomba en Cartagena de Indias, que realizó el análisis del estado actual de las tradiciones de las comunidades asentadas en la isla de Tierrabomba; así como examinar las causas sociales y culturales que han llevado al olvido las tradiciones de las comunidades asentadas en la isla de Tierrabomba y clasificar las características propias de las tradiciones de las comunidades asentadas en la isla de Tierrabomba. (Verinforme https://drive.google.com/file/d/1XqHF373ZzaZ1zpI6RbLeoxgfyQbi_mE-/view?usp=sharing) (Ver producto https://heyzine.com/flip-book/e19dc9c108.html#page/2) ü Rescate de la oralidad como patrimonio inmaterial en los corregimientos de Punta Canoa y Arroyo de Piedra, enfocada a la preservación de narraciones orales que incluyan saberes, tradiciones y cosmovisiones, en pro del fortalecimiento de la identidad étnica de dicha comunidad. Ver informe https://drive.google.com/drive/u/0/folders/1pMeLEw82zZkFkLSnjWfTMZKS55coEas8 (ver producto https://drive.google.com/file/d/1Hdi36rczg98hGcBZgd2k30C0PrwThhnv/view?usp=sharing</t>
  </si>
  <si>
    <t>Durante la vigencia 2021 en el marco de un convenio interadministrativo entre el IPCC y el Fondo Mixto de Promoción de la Cultura y las Artes de Cartagena, se realizaron de 3 festivales de memoria oral a nivel rural e insular y 1 festival en el área urbana del Distrito de Cartagena; en los que se logra: ü El enlace con representantes y organizaciones de base comunitaria, beneficiando habitantes de 8 corregimientos del Distrito de Cartagena. ü Articulación y apoyo a través de gestores culturales, de al menos a 11 grupos culturales locales de poblaciones como Bocachica, Tierrabomba, Caño del Oro, Bayunca, Pontezuela, Santa Ana, Ararca y Barú, así como 3 grupos del área urbana, para promoción de su gestión cultural dentro de sus comunidades y en concordancia con la necesidad de la reactivación económica postpandemia para el sector. ü 204 artistas, gestores y cultores, portadores de la memoria oral de la zona rural insular y continental, se vinculan al desarrollo de los eventos de Festivales de Memoria Oral. ü 4 conversatorios que han promovido el dialogo y la disertación sobre la importancia de preservar conocimientos ancestrales Ver informe de Festivales de Memoria Oral https://drive.google.com/file/d/16ZwVeg4700eTe1wwSQET09lXbCcT7K6e/view?usp=share_link</t>
  </si>
  <si>
    <t>Con la convocatoria impulso 2023 se apoyaron 2 festivales adicionales en los corregimientos</t>
  </si>
  <si>
    <t>Por otra parte, y en línea con la necesidad de fomentar la preservación de las manifestaciones vivas de las tradiciones festivas y que son inherentes a la tradición oral, en el marco de convocatorias son apoyadas con la asignación de estímulos a grupos de organizaciones comunitarias los proyectos: ü Rincón de la memoria (CONTRADISCURSO): espacio para la promoción y difusión de la memoria como patrimonio cultural corregimiento de Pontezuela Cartagena de Indias. Proyecto de investigación, Consiste en la adecuación de un espacio físico al interior de la Biblioteca para salvaguardar, conservar, difundir y promocionar a través de una exposición permanente productos culturales que representan el PCI del corregimiento. Desarrollado durante la vigencia 2022 (ver informe) ü Cabildo Vivo Itmina Fnti de Bocahica (LUNA ALEGRE DE KAREX): cuyo propósito advierte Fortalecer y mantener las manifestaciones y tradiciones de los cabildos de negros en el Corregimiento de Bocachica y con ello afianzar ese legado ancestral lo cual lo convierte en el único cabildo vivo en el territorio. Desarrollado durante la vigencia 2021 y 2022 (ver informe https://drive.google.com/file/d/1MZW_2OUpyVmjRa5nYPmhGQpZLTg4ADyu/view?usp=sharing ü Corporación Cultural y Artística de Pasacaballos Afrotambores, quienes desarrollaron a partir del apoyo la creación artística “Fandango de mi pueblo” presentada con el ánimo de promover y circular las manifestaciones culturales de Pasacaballos en el desfile de las fiestas de la independencia de Cartagena. Desarrollado durante la vigencia 2022 (ver informe https://drive.google.com/file/d/1eURFk6GuY7Hfpj6e-IEJ53Qs90TICPUU/view?usp=share_link) ü Otro grupo apoyado en el marco de convocatorias es el representado a través de la obra de comparsa La marcha del Cangrejo Azul vinculado al territorio del Consejo Comunitario de Pasacaballo y representada por un gestor cultural y que vincula a 20 integrantes jóvenes y que, con su obra, participa enriqueciendo con su circulación al desfile de Independencia del 11 de noviembre en Cartagena. (ver informe https://drive.google.com/file/d/1CWEc3GlksnyKvisWiRO6aNW8RRfZG9if/view?usp=share_link)
Además de los 11 grupos apoyados durante los festivales de memoria</t>
  </si>
  <si>
    <t>Firma de convenio interadmisntrativo (CI-IPCC-006-2023) con el proposito de Aunar esfuerzos técnicos, administrativos, humanos y financieros para desarrollar laboratorios de creación orientados a la participación de jóvenes artistas, gestores, cultores y ciudadanía mediante el empleo de técnicas que involucran las áreas artísticas de artes plásticas, artes escénicas, música y producción audiovisual en el Distrito de Cartagena de Indias</t>
  </si>
  <si>
    <t xml:space="preserve">Un laboratorio de investigación creación a partir de los resultados de investigación del Premio Jorge Piedrahita Aduen, en virtud de la incentivación y la sensibilización ciudadana hacia la intolerancia de hechos de corrupción. 
El Laboratorio de creación Jorge Piedrahita Aduen, se enfoca en la comprensión de los conceptos y resultados de investigación sobre anticorrupción, realizadas por ciudadanos, artistas, gestores sociales, promovidas por la Escuela de Liderazgo entre los años 2021 y 2022; en ese sentido, el laboratorio contará con un espacio académico de socialización en el que los investigadores tendrán la oportunidad de presentar mediante ponencias cada uno de los resultados de investigación en mención. El público identificado, involucra la participación de artistas de diferentes disciplinas, quienes se apropiarán los conceptos claves y, en su proceso creativo, realizarán la reinterpretación que les permitirá creación de nuevos productos u obras. Dependiendo de la disciplina artística, los resultados de las obras podrá ser producto de las artes plásticas, audiovisuales, danza o teatro. Se espera la participación a través de convocatoria de al menos 12 artistas creadores, quienes podrán involucrar otros artistas co-creadores. </t>
  </si>
  <si>
    <t>convenio interadministrativo (CI-IPCC-006-2023) con el proposito de Aunar esfuerzos técnicos, administrativos, humanos y financieros para desarrollar laboratorios de creación orientados a la participación de jóvenes artistas, gestores, cultores y ciudadanía mediante el empleo de técnicas que involucran las áreas artísticas de artes plásticas, artes escénicas, música y producción audiovisual en el Distrito de Cartagena de Indias</t>
  </si>
  <si>
    <t xml:space="preserve">Laboratorio de creación en las áreas de artes plásticas con la participación de jóvenes: los resultados de creación realizados por las y los artistas plásticos del presente laboratorio, se verán reflejados en espacios de la infraestructura cultural determinados durante la experiencia; en total se prevé la intervención de al menos 60 mts2 por cada artista; para lo cual, el laboratorio suministrará los materiales. Así mismo durante el ejercicio, se propiciará la participación de jóvenes de los sectores comunitarios que se suman a la jornada pictórica de murales y grafitis. De la misma manera, se propone el acompañamiento de artistas urbanos en el área de la música (rap, hip hop, reggaetón, dembow, dancehall, trap) quienes de manera integral promoverán la apropiación de los escenarios intervenidos; para ello, se hace necesario la logística (sonido, tarimas, suéteres, hidratación)  que facilitará un escenario de contemplación, goce, disfrute y apropiación. </t>
  </si>
  <si>
    <t xml:space="preserve">a.	Un laboratorio de creación en las áreas de artes plásticas con la participación de jóvenes de diferentes barrios vulnerables de la ciudad, a fin de producir material para la sensibilización artística y ciudadana.
Este laboratorio, responde a las necesidades de trabajar con población juvenil que involucra a artistas creadores con formación y empíricos en el área de las artes plásticas y en específico de la pintura mural y el grafiti. En su estructuración, se contempla la participación de 3 mentores, profesionales expertos en las temáticas de interés, asociadas al fortalecimiento de factores identitarios, quienes tendrán la responsabilidad de guiar, orientar a los participantes en los alcances de los propósitos del laboratorio. Por otra parte en el marco de una convocatoria, se vincularan 10 artistas gráfiteros o muralistas, quienes a partir de elementos y conceptos de análisis, reflexión e investigación, lograrán el desarrollo de propuestas de creación y que posteriormente concluirán con la producción y operación de la materialización de sus obras con participación comunitaria (talleres de arte relacional), en virtud de la apropiación de conceptos, la formación de público y el goce de derechos culturales. Un aspecto relevante del impacto de los resultados del laboratorio, en la ciudadanía, lo constituye la oportunidad de intervenir espacios específicos que han quedado en abandono o en desuso dentro de la estructura de una ciudad (Acupuntura Urbana según Jaime Lerner) destacando por ejemplo de solares vacíos, edificios en desuso o barrios residenciales con un nivel de actividad bajo.
b.Un laboratorio de creación para la organización de los diseños y la maquetación de prototipos que permitirán la elaboración de las carrozas a utilizar en el desfile de las Fiestas de la independencia de Cartagena 2023. 
La construcción de carrozas durante el presente año, responde más que nunca, al planteamiento de la salvaguarda de las Fiestas de la Independencia del 11 de Noviembre y en esa medida, con el Laboratorio, se busca a partir de la interacción entre artistas plásticos, del diseño industrial, artesanos y artesanas portadoras de la tradición en la elaboración de las emblemáticas carrozas, un espacio de sinergia, en el que desde el esbozo del diseño, propuesta gráfica y maquetación de la elaboración las carrozas puedan, concebirse de tal forma que exista un dialogo que permita sin desaciertos, el proceso de construcción. La participación de los hacedores artesanos de carrozas, garantiza la fluidez del diseño y la concepción de la estructura física y con ello, se pretende que los proyectos puedan ser realizables, minimizando los riesgos y la optimización de los recursos al éxito de la construcción y el disfrute de las mismas por parte de los grupos, candidatas y demás usuarios, así como el disfrute de los ciudadanos observadores en el emblemático recorrido de “El Bando” o desfile de la Independencia. En el laboratorio, se garantizará la participación de profesionales y maestros expertos como mentores orientadores en el proceso creativo. Para la vinculación de los beneficiarios directos, se dará apertura a una convocatoria para la selección y con ello la participación de 15 artistas cartageneros. 
c-Laboratorio de creación en las áreas de artes plásticas con la participación de jóvenes: Tendrá una duración de 7 días, los cuales contemplan, tres momentos esenciales, el primer momento aborda los aspectos relacionados con la conceptualización de la temática de interés (salvaguarda, identidad de Cartagena); segundo momento, en el que se desarrolla un taller de arte relacional con participación comunitaria, convocada conjuntamente al Consejo de Juventudes. Un tercer momento, en el que se generan los análisis, las reflexiones, la investigación para producir las ideas y estructuración de los conceptos gráficos de la obra (bocetos) donde, se hace necesaria la correlación entre una obra y otra. Un cuarto momento para la socialización de los resultados de ejercicios con la comunidad a fin de validad aspectos de la apropiación de la experiencia pictórica. Y un quinto momento para culminación del producto creativo u obra en un lugar determinado de la infraestructura cultural del Distrito, con las características específicas y de alcance  de “acupuntura urbana”.
d.dLaboratorio de investigación musical, Antología de Adolfo Mejía: El laboratorio tendrá una duración de xx días, los cuales contemplan los siguientes momentos esenciales: el primer momento aborda  el análisis musicológico, la  selección y  documentación de la obra de Adolfo Mejía Navarro; un segundo momento, en el que  a partir de la selección se propicia la transcripción, la edición  para hacer en un tercer momento, la posterior publicación física y digital de la obra. </t>
  </si>
  <si>
    <t>1. En el marco del Festival del dulce se realizaron Los siguientes conversatorios: - 1. GASTRONOMIA Y ABRIL - MAYO 1. En el marco del Festival del dulce se realizaron Los siguientes conversatorios: - 1. GASTRONOMIA Y PATRIMONIO - 2. CONTEXTO HISTORICO DEL FESTIVAL DEL DULCE - 3. CLASIFICACION DE LOS DULCES - 4. Exposición de experiencias significativas relacionadas con la generación de ingresos - 5. COSTUMBRES ANCESTRALES ARRAIGADAS A LA EPOCA DE SEMANA SANTA - 6. INTERCAMBIO DE SABERES ENTRE MATRONAS DE CARTAGENA Y MATRONAS DE MUNICIPIOS DE BOLIVAR. Los siguientes talleres: - 1. Taller práctico de preparación de muestra gastronómica (salpicón, mote, arroces, frituras) - 2. Taller práctico de preparación de los dulces del Sur de Bolívar. - 3. Taller de intercambio generacional entorno al Icaco. 2. Durante los 7 días de ejecución del festival, se contó con la participación e integración de la comunidad con las matronas y dulceros protagonistas de las jornadas, Con el fin de generar en los ciudadanos participantes del festival una apropiación entretenida de los valores ancestrales, se contó con espacios y experiencia lúdica recreativa que a través del juego permitieron a los participantes propiciar encuentros e intercambio generacional para la transmisión del saber. Se contó con juegos de mesa (dominó, y cartas) y se hizo uso del espacio del festival con actividades lúdicas de entretenimiento y aprendizaje In Situ como: Charlas en vivo sobre cómo preparar los dulces, Preguntas y respuestas sobre el festival, y experiencia interactivas con el público, como un juego de escaleras y culebras grande. Diariamente se realizaban al menos 2 experiencias lúdicas recreativas y se contó con la disponibilidad de los juegos de mesas todo el tiempo.
JUNIO
 En el marco de la conmemoración de la Noche de San Juan, se realizó un Conversatorio “reflexiones en torno a la independencia de Cartagena” en el que se contó con un espacio de conversación y reflexión sobre el resultado de las acciones de independencia antes y después de la noche de san juan, estableciendo un dialogo pasado – presente. En este espacio se contó contar con la interacción y participación del público asistente y los panelistas fueron: Aninet Vargas, Lorena Guerrero y Mabel Vergel. El evento se realizó en el Salón del museo Nava el 24 de junio de 2023 y contó con la participación de alrededor de 200 personas.
 Posterior al conversatorio se hizo el lanzamiento de la Cartilla “Padilla, la Noche de San Juan y la independencia definitiva de Cartagena” donde Se realizó una breve descripción de cómo está compuesta la cartilla, sus utilidades y funcionalidad en la apropiación del conocimiento histórico de la ciudad, a cargo de la historiadora Mabel Vergel.</t>
  </si>
  <si>
    <t xml:space="preserve">FEBRERO 1. Se define que las actividades que se realizarán en el marco de las ruedas de saberes serán: Conversatorios, Encuentros Generacionales, Formatos audiovisuales, Fichas informativas (Sabia usted), Rally de preguntas y respuestas, Peinatón, Corporalidades y Foros ó Circulos de la palabra 2. En el Festival del Frito se realizaron: Los conversatorios sobre: - 1. CONTEXTO HISTORICO DE LOS FRITOS EN LA CELEBRACION DE LAS FIESTAS DE LA CANDELARIA - 2. COMPARACION DEL USO DE LOS INGREDIENTES EN EL ANTES Y EL AHORA - 3. EVOLUCIÓN DE LA PREPARACIÓN DEL FRITO DESDE UNA VISIÓN INNOVADORA “Memoria viva - XXXVIII Festival del Frito Cartagenero” -Se realizaron 3 “Talleres sobre la elaboración del frito Cartagenero” 3. Se definen las actividades a realizar en el Festival del dulce: -Encuentros generacionales, Conversatorios y encuentros de saberes entre matronas del Departamento de Bolívar. 4. Se trabaja en la estructuración de las 3 actividades mencionadas en el punto anterior.
</t>
  </si>
  <si>
    <t>Actualmente, el programa de profesionalización se viene desarrollando en su último semestre para los programas a excepción del programa de música, cumpliendo con los objetivos proyectados y logrando buenos resultados de satisfacción. 
De 39 estudiantes que ingresaron al programa de profesionalización en Convenio entre las entidades estatales IPCC y la Institución Universitaria Bellas Artes y Ciencias de Bolívar, 31 han cumplido con el 80 % de los requisitos académicos para lograr obtener el título de maestros y comunicadores en los respectivos programas de artes.  Lo cual da fe de su ejercicio como profesionales y de la importancia que ha tenido este convenio para el desarrollo de las artes escénicas de la ciudad y el respaldo a los artistas sabedores empíricos que durante años esperan estas oportunidades.
En el Programa de Artes escénicas, de 23 que iniciaron el proceso, 15 cumplen actualmente el 80 % de los requisitos para alcanzar el título de maestros en Artes Escénicas.  Cuatro de ellos a través del diplomado de Educación Artística como proyecto de grado y once que terminan su pensum con diferentes proyectos de creación e investigación artística. Los estudiantes que se retiraron o perdieron en su mayoría fue por ausencias.
En el programa de Música de 7 estudiantes que matricularon 6 cumplen actualmente con el 80 % de los requisitos académicos.
En el programa de Artes Plásticas de 2 que matricularon, los dos cumplen los requisitos para terminar este semestre la carrera.
Y en el programa de Comunicación Audiovisual de 6 estudiantes matriculados seis cumplen con el 80% de los requisitos académicos para graduarse</t>
  </si>
  <si>
    <t>https://drive.google.com/drive/u/5/folders/1Zj2SCWCX_XCf_Nv6ndGHT0-B6R-Uj_5w</t>
  </si>
  <si>
    <t>https://drive.google.com/drive/u/5/folders/1O7hO9zBE6uSf09ce-kOg03AtEUPTwDOd</t>
  </si>
  <si>
    <t>CONVENIO DE ASOCIACIÓN ENTIDADES SIN ANÍMO DE
LUCRO PC-ESAL-IPCC-003-2023 OBJETO: AUNAR ESFUERZOS PARA EL FORTALECIMIENTO Y SALVAGUARDIA DE LAS PRÁCTICAS SIGNIFICATIVAS DEL PATRIMONIO INMATERIAL QUE SE DESARROLLAN EN LOS DIFERENTES FESTIVALES INFLUYENTES QUE CONTRIBUYEN EN EL FORTALECIMIENTO INTEGRAL DE LA AGENDA CULTURAL Y
CINEMATOGRAFICA DE LA CIUDAD DE CARTAGENA DE INDIAS. Realización de 105 eventos académicos en el marco del FICCI 62</t>
  </si>
  <si>
    <t xml:space="preserve">Actividades de formación artisticas y culturales </t>
  </si>
  <si>
    <t>Alianzas con diferentes entidades para el formtalecimiento de los artistas urbanos de la ciudad</t>
  </si>
  <si>
    <t>Proceso de formación festiva</t>
  </si>
  <si>
    <t>https://drive.google.com/drive/u/5/folders/13DJB1EWMppgsgDkuXkr3IVCZ61l_opsA</t>
  </si>
  <si>
    <t>30 DE SEPTIEMBRE 2023</t>
  </si>
  <si>
    <t>AL CUATRIENIO SEPT 30 2023</t>
  </si>
  <si>
    <t>Linea estratégica para la equidad e inclusión de los negros, afros, palenqueros e indigenas</t>
  </si>
  <si>
    <t>% DE AVANCE DELAS ACTIVIDADES SEPTIEMBRE 30 DE 2023</t>
  </si>
  <si>
    <t>APROPIACIÓN DEFINITIVA A 30 DE SEPTIEMBRE DE 2023 SEGÚN PREDIS</t>
  </si>
  <si>
    <t>EJECUCIÓN PRESUPUESTAL A 30 DE SEPTIEMBRE 2023 SEGÚN PREDIS</t>
  </si>
  <si>
    <t>EJECUCIÓN PRESUPUESTAL CON PAGOS A 30 DE SEPTIEMBRE 2023 SEGÚN PREDIS</t>
  </si>
  <si>
    <t>%EJECUCIÓN PRESUPUESTAL CON COMPROMISO SEGÚN PREDIS</t>
  </si>
  <si>
    <t>%EJECUCIÓN PREDUPUESTAL CON PAGOS SEGÚN PREDIS</t>
  </si>
  <si>
    <t>EJECUCION PRESUPUESTAL A 30 DE SEPTIEMBRE DE 2023 SEGÚN PLANEACION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</si>
</sst>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4" formatCode="_-&quot;$&quot;\ * #,##0.00_-;\-&quot;$&quot;\ * #,##0.00_-;_-&quot;$&quot;\ * &quot;-&quot;??_-;_-@_-"/>
    <numFmt numFmtId="164" formatCode="_-&quot;$&quot;* #,##0.00_-;\-&quot;$&quot;* #,##0.00_-;_-&quot;$&quot;* &quot;-&quot;??_-;_-@_-"/>
    <numFmt numFmtId="165" formatCode="0;[Red]0"/>
    <numFmt numFmtId="166" formatCode="dd/mm/yy;@"/>
    <numFmt numFmtId="167" formatCode="_-&quot;$&quot;* #,##0_-;\-&quot;$&quot;* #,##0_-;_-&quot;$&quot;* &quot;-&quot;??_-;_-@_-"/>
  </numFmts>
  <fonts count="50">
    <font>
      <sz val="11"/>
      <color theme="1"/>
      <name val="Calibri"/>
      <family val="2"/>
      <scheme val="minor"/>
    </font>
    <font>
      <b/>
      <sz val="16"/>
      <color theme="1"/>
      <name val="Calibri"/>
      <family val="2"/>
      <scheme val="minor"/>
    </font>
    <font>
      <b/>
      <sz val="11"/>
      <color theme="1"/>
      <name val="Arial"/>
      <family val="2"/>
    </font>
    <font>
      <b/>
      <sz val="12"/>
      <color theme="1" tint="4.9989318521683403E-2"/>
      <name val="Arial"/>
      <family val="2"/>
    </font>
    <font>
      <b/>
      <sz val="11"/>
      <name val="Arial"/>
      <family val="2"/>
    </font>
    <font>
      <sz val="11"/>
      <color theme="1"/>
      <name val="Arial"/>
      <family val="2"/>
    </font>
    <font>
      <b/>
      <sz val="9"/>
      <color indexed="81"/>
      <name val="Tahoma"/>
      <family val="2"/>
    </font>
    <font>
      <sz val="9"/>
      <color indexed="81"/>
      <name val="Tahoma"/>
      <family val="2"/>
    </font>
    <font>
      <b/>
      <sz val="10"/>
      <color theme="1"/>
      <name val="Verdana"/>
      <family val="2"/>
    </font>
    <font>
      <sz val="10"/>
      <color theme="1"/>
      <name val="Verdana"/>
      <family val="2"/>
    </font>
    <font>
      <sz val="10"/>
      <name val="Arial"/>
      <family val="2"/>
    </font>
    <font>
      <b/>
      <sz val="12"/>
      <name val="Arial"/>
      <family val="2"/>
    </font>
    <font>
      <sz val="12"/>
      <name val="Arial"/>
      <family val="2"/>
    </font>
    <font>
      <b/>
      <sz val="14"/>
      <name val="Arial"/>
      <family val="2"/>
    </font>
    <font>
      <b/>
      <sz val="15"/>
      <color theme="1"/>
      <name val="Arial"/>
      <family val="2"/>
    </font>
    <font>
      <b/>
      <sz val="11"/>
      <color theme="1"/>
      <name val="Calibri"/>
      <family val="2"/>
      <scheme val="minor"/>
    </font>
    <font>
      <b/>
      <sz val="12"/>
      <color theme="1"/>
      <name val="Calibri"/>
      <family val="2"/>
      <scheme val="minor"/>
    </font>
    <font>
      <b/>
      <sz val="14"/>
      <color theme="1"/>
      <name val="Calibri"/>
      <family val="2"/>
      <scheme val="minor"/>
    </font>
    <font>
      <sz val="15"/>
      <color theme="1"/>
      <name val="Arial"/>
      <family val="2"/>
    </font>
    <font>
      <sz val="11"/>
      <color theme="1"/>
      <name val="Calibri"/>
      <family val="2"/>
      <scheme val="minor"/>
    </font>
    <font>
      <b/>
      <sz val="9"/>
      <color rgb="FF000000"/>
      <name val="Tahoma"/>
      <family val="2"/>
    </font>
    <font>
      <sz val="9"/>
      <color rgb="FF000000"/>
      <name val="Tahoma"/>
      <family val="2"/>
    </font>
    <font>
      <sz val="11"/>
      <color theme="1"/>
      <name val="Arial  "/>
    </font>
    <font>
      <b/>
      <sz val="20"/>
      <color theme="1"/>
      <name val="Arial  "/>
    </font>
    <font>
      <b/>
      <sz val="12"/>
      <color theme="1"/>
      <name val="Arial  "/>
    </font>
    <font>
      <b/>
      <sz val="20"/>
      <color rgb="FFFF0000"/>
      <name val="Arial  "/>
    </font>
    <font>
      <b/>
      <sz val="16"/>
      <color theme="1"/>
      <name val="Arial  "/>
    </font>
    <font>
      <b/>
      <sz val="11"/>
      <color theme="1"/>
      <name val="Arial  "/>
    </font>
    <font>
      <b/>
      <sz val="15"/>
      <color theme="1"/>
      <name val="Arial  "/>
    </font>
    <font>
      <b/>
      <sz val="12"/>
      <color theme="1" tint="4.9989318521683403E-2"/>
      <name val="Arial  "/>
    </font>
    <font>
      <b/>
      <sz val="11"/>
      <name val="Arial  "/>
    </font>
    <font>
      <b/>
      <sz val="14"/>
      <name val="Arial  "/>
    </font>
    <font>
      <sz val="14"/>
      <name val="Arial  "/>
    </font>
    <font>
      <sz val="12"/>
      <color theme="1" tint="4.9989318521683403E-2"/>
      <name val="Arial  "/>
    </font>
    <font>
      <sz val="11"/>
      <color theme="1" tint="4.9989318521683403E-2"/>
      <name val="Arial  "/>
    </font>
    <font>
      <sz val="11"/>
      <name val="Arial  "/>
    </font>
    <font>
      <sz val="14"/>
      <color theme="1"/>
      <name val="Arial  "/>
    </font>
    <font>
      <b/>
      <sz val="14"/>
      <color theme="1"/>
      <name val="Arial  "/>
    </font>
    <font>
      <sz val="14"/>
      <color rgb="FF000000"/>
      <name val="Arial  "/>
    </font>
    <font>
      <sz val="12"/>
      <color theme="1" tint="4.9989318521683403E-2"/>
      <name val="Calibri"/>
      <family val="2"/>
      <scheme val="minor"/>
    </font>
    <font>
      <sz val="12"/>
      <color theme="1"/>
      <name val="Arial  "/>
    </font>
    <font>
      <sz val="12"/>
      <name val="Arial  "/>
    </font>
    <font>
      <sz val="12"/>
      <color rgb="FFFF0000"/>
      <name val="Arial  "/>
    </font>
    <font>
      <sz val="12"/>
      <color theme="1"/>
      <name val="Arial"/>
      <family val="2"/>
    </font>
    <font>
      <sz val="12"/>
      <color rgb="FF000000"/>
      <name val="Arial  "/>
    </font>
    <font>
      <sz val="8"/>
      <name val="Calibri"/>
      <family val="2"/>
      <scheme val="minor"/>
    </font>
    <font>
      <b/>
      <sz val="14"/>
      <color theme="0"/>
      <name val="Arial"/>
      <family val="2"/>
    </font>
    <font>
      <b/>
      <sz val="18"/>
      <color theme="1"/>
      <name val="Arial  "/>
    </font>
    <font>
      <u/>
      <sz val="11"/>
      <color theme="10"/>
      <name val="Calibri"/>
      <family val="2"/>
      <scheme val="minor"/>
    </font>
    <font>
      <sz val="12"/>
      <color rgb="FF000000"/>
      <name val="Arial"/>
      <family val="2"/>
    </font>
  </fonts>
  <fills count="40">
    <fill>
      <patternFill patternType="none"/>
    </fill>
    <fill>
      <patternFill patternType="gray125"/>
    </fill>
    <fill>
      <patternFill patternType="solid">
        <fgColor rgb="FFDBE5F1"/>
        <bgColor indexed="64"/>
      </patternFill>
    </fill>
    <fill>
      <patternFill patternType="solid">
        <fgColor theme="9" tint="0.79998168889431442"/>
        <bgColor indexed="64"/>
      </patternFill>
    </fill>
    <fill>
      <patternFill patternType="solid">
        <fgColor rgb="FFE2EFDA"/>
        <bgColor indexed="64"/>
      </patternFill>
    </fill>
    <fill>
      <patternFill patternType="solid">
        <fgColor rgb="FF6699FF"/>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D3CAFF"/>
        <bgColor indexed="64"/>
      </patternFill>
    </fill>
    <fill>
      <patternFill patternType="solid">
        <fgColor rgb="FFF2EDC8"/>
        <bgColor indexed="64"/>
      </patternFill>
    </fill>
    <fill>
      <patternFill patternType="solid">
        <fgColor rgb="FFFFFF00"/>
        <bgColor indexed="64"/>
      </patternFill>
    </fill>
    <fill>
      <patternFill patternType="solid">
        <fgColor theme="9" tint="0.79998168889431442"/>
        <bgColor rgb="FF000000"/>
      </patternFill>
    </fill>
    <fill>
      <patternFill patternType="solid">
        <fgColor theme="9" tint="0.39997558519241921"/>
        <bgColor indexed="64"/>
      </patternFill>
    </fill>
    <fill>
      <patternFill patternType="solid">
        <fgColor theme="9" tint="0.39997558519241921"/>
        <bgColor rgb="FF000000"/>
      </patternFill>
    </fill>
    <fill>
      <patternFill patternType="solid">
        <fgColor rgb="FFD49EDF"/>
        <bgColor indexed="64"/>
      </patternFill>
    </fill>
    <fill>
      <patternFill patternType="solid">
        <fgColor rgb="FFD49EDF"/>
        <bgColor rgb="FF000000"/>
      </patternFill>
    </fill>
    <fill>
      <patternFill patternType="solid">
        <fgColor rgb="FFF2C9ED"/>
        <bgColor indexed="64"/>
      </patternFill>
    </fill>
    <fill>
      <patternFill patternType="solid">
        <fgColor rgb="FFF2C9ED"/>
        <bgColor rgb="FF000000"/>
      </patternFill>
    </fill>
    <fill>
      <patternFill patternType="solid">
        <fgColor rgb="FFEEEEB4"/>
        <bgColor indexed="64"/>
      </patternFill>
    </fill>
    <fill>
      <patternFill patternType="solid">
        <fgColor rgb="FFEEEEB4"/>
        <bgColor rgb="FF000000"/>
      </patternFill>
    </fill>
    <fill>
      <patternFill patternType="solid">
        <fgColor rgb="FFCAF2F2"/>
        <bgColor indexed="64"/>
      </patternFill>
    </fill>
    <fill>
      <patternFill patternType="solid">
        <fgColor rgb="FFCAF2F2"/>
        <bgColor rgb="FF000000"/>
      </patternFill>
    </fill>
    <fill>
      <patternFill patternType="solid">
        <fgColor rgb="FFC8F1C4"/>
        <bgColor indexed="64"/>
      </patternFill>
    </fill>
    <fill>
      <patternFill patternType="solid">
        <fgColor rgb="FFC8F1C4"/>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5" tint="0.79998168889431442"/>
        <bgColor rgb="FF000000"/>
      </patternFill>
    </fill>
    <fill>
      <patternFill patternType="solid">
        <fgColor theme="5" tint="0.59999389629810485"/>
        <bgColor rgb="FF000000"/>
      </patternFill>
    </fill>
    <fill>
      <patternFill patternType="solid">
        <fgColor theme="8" tint="0.79998168889431442"/>
        <bgColor rgb="FF000000"/>
      </patternFill>
    </fill>
    <fill>
      <patternFill patternType="solid">
        <fgColor theme="7" tint="0.79998168889431442"/>
        <bgColor rgb="FF000000"/>
      </patternFill>
    </fill>
    <fill>
      <patternFill patternType="solid">
        <fgColor theme="4" tint="0.59999389629810485"/>
        <bgColor rgb="FF000000"/>
      </patternFill>
    </fill>
    <fill>
      <patternFill patternType="solid">
        <fgColor theme="2" tint="-9.9978637043366805E-2"/>
        <bgColor indexed="64"/>
      </patternFill>
    </fill>
    <fill>
      <patternFill patternType="solid">
        <fgColor theme="4"/>
        <bgColor indexed="64"/>
      </patternFill>
    </fill>
    <fill>
      <patternFill patternType="solid">
        <fgColor rgb="FFFFFF00"/>
        <bgColor rgb="FF000000"/>
      </patternFill>
    </fill>
    <fill>
      <patternFill patternType="solid">
        <fgColor rgb="FFE2EFDA"/>
        <bgColor rgb="FF000000"/>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auto="1"/>
      </left>
      <right style="hair">
        <color auto="1"/>
      </right>
      <top/>
      <bottom style="hair">
        <color auto="1"/>
      </bottom>
      <diagonal/>
    </border>
    <border>
      <left style="thin">
        <color indexed="64"/>
      </left>
      <right style="thin">
        <color indexed="64"/>
      </right>
      <top style="thin">
        <color indexed="64"/>
      </top>
      <bottom/>
      <diagonal/>
    </border>
    <border>
      <left style="hair">
        <color auto="1"/>
      </left>
      <right style="hair">
        <color auto="1"/>
      </right>
      <top style="hair">
        <color auto="1"/>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0" fontId="8" fillId="2" borderId="0" applyNumberFormat="0" applyBorder="0" applyProtection="0">
      <alignment horizontal="center" vertical="center"/>
    </xf>
    <xf numFmtId="49" fontId="9" fillId="0" borderId="0" applyFill="0" applyBorder="0" applyProtection="0">
      <alignment horizontal="left" vertical="center"/>
    </xf>
    <xf numFmtId="3" fontId="9" fillId="0" borderId="0" applyFill="0" applyBorder="0" applyProtection="0">
      <alignment horizontal="right" vertical="center"/>
    </xf>
    <xf numFmtId="0" fontId="10" fillId="0" borderId="0"/>
    <xf numFmtId="9" fontId="19" fillId="0" borderId="0" applyFont="0" applyFill="0" applyBorder="0" applyAlignment="0" applyProtection="0"/>
    <xf numFmtId="164" fontId="19" fillId="0" borderId="0" applyFont="0" applyFill="0" applyBorder="0" applyAlignment="0" applyProtection="0"/>
    <xf numFmtId="0" fontId="48" fillId="0" borderId="0" applyNumberFormat="0" applyFill="0" applyBorder="0" applyAlignment="0" applyProtection="0"/>
  </cellStyleXfs>
  <cellXfs count="962">
    <xf numFmtId="0" fontId="0" fillId="0" borderId="0" xfId="0"/>
    <xf numFmtId="0" fontId="12" fillId="0" borderId="12" xfId="4" applyFont="1" applyBorder="1" applyAlignment="1">
      <alignment horizontal="center" vertical="center"/>
    </xf>
    <xf numFmtId="14" fontId="12" fillId="0" borderId="2" xfId="4" applyNumberFormat="1" applyFont="1" applyBorder="1"/>
    <xf numFmtId="0" fontId="12" fillId="0" borderId="17" xfId="4" applyFont="1" applyBorder="1" applyAlignment="1">
      <alignment horizontal="center" vertical="center"/>
    </xf>
    <xf numFmtId="14" fontId="12" fillId="0" borderId="18" xfId="4" applyNumberFormat="1" applyFont="1" applyBorder="1"/>
    <xf numFmtId="0" fontId="12" fillId="0" borderId="13" xfId="4" applyFont="1" applyBorder="1" applyAlignment="1">
      <alignment horizontal="center" vertical="center"/>
    </xf>
    <xf numFmtId="14" fontId="0" fillId="0" borderId="1" xfId="0" applyNumberFormat="1" applyBorder="1" applyAlignment="1">
      <alignment horizontal="center" vertical="center"/>
    </xf>
    <xf numFmtId="0" fontId="12" fillId="0" borderId="12" xfId="4" applyFont="1" applyBorder="1"/>
    <xf numFmtId="0" fontId="12" fillId="0" borderId="13" xfId="4" applyFont="1" applyBorder="1"/>
    <xf numFmtId="0" fontId="11" fillId="4" borderId="14" xfId="4" applyFont="1" applyFill="1" applyBorder="1" applyAlignment="1">
      <alignment horizontal="center" vertical="center"/>
    </xf>
    <xf numFmtId="0" fontId="11" fillId="4" borderId="11" xfId="4" applyFont="1" applyFill="1" applyBorder="1" applyAlignment="1">
      <alignment horizontal="center" vertical="center"/>
    </xf>
    <xf numFmtId="0" fontId="0" fillId="0" borderId="0" xfId="0" applyAlignment="1">
      <alignment vertical="center"/>
    </xf>
    <xf numFmtId="0" fontId="11" fillId="4" borderId="16" xfId="4" applyFont="1" applyFill="1" applyBorder="1" applyAlignment="1">
      <alignment vertical="center"/>
    </xf>
    <xf numFmtId="0" fontId="11" fillId="4" borderId="12" xfId="4" applyFont="1" applyFill="1" applyBorder="1" applyAlignment="1">
      <alignment horizontal="center" vertical="center"/>
    </xf>
    <xf numFmtId="0" fontId="5" fillId="0" borderId="0" xfId="0" applyFont="1" applyAlignment="1">
      <alignment horizontal="center" vertical="center" wrapText="1"/>
    </xf>
    <xf numFmtId="0" fontId="2" fillId="3" borderId="0" xfId="0" applyFont="1" applyFill="1" applyAlignment="1">
      <alignment horizontal="center" vertical="center" wrapText="1"/>
    </xf>
    <xf numFmtId="0" fontId="14" fillId="5" borderId="0" xfId="0" applyFont="1" applyFill="1" applyAlignment="1">
      <alignment horizontal="center" vertical="center" wrapText="1"/>
    </xf>
    <xf numFmtId="0" fontId="2" fillId="0" borderId="0" xfId="0" applyFont="1" applyAlignment="1">
      <alignment horizontal="center" vertical="center" wrapText="1"/>
    </xf>
    <xf numFmtId="0" fontId="3" fillId="3" borderId="0" xfId="0" applyFont="1" applyFill="1" applyAlignment="1">
      <alignment horizontal="center" vertical="center" wrapText="1"/>
    </xf>
    <xf numFmtId="0" fontId="4" fillId="0" borderId="0" xfId="0" applyFont="1" applyAlignment="1">
      <alignment horizontal="center" vertical="center" wrapText="1"/>
    </xf>
    <xf numFmtId="0" fontId="0" fillId="0" borderId="1" xfId="0" applyBorder="1"/>
    <xf numFmtId="0" fontId="15" fillId="0" borderId="1" xfId="0" applyFont="1" applyBorder="1" applyAlignment="1">
      <alignment horizontal="left" vertical="center"/>
    </xf>
    <xf numFmtId="0" fontId="11" fillId="4" borderId="15" xfId="4" applyFont="1" applyFill="1" applyBorder="1" applyAlignment="1">
      <alignment horizontal="center" vertical="center"/>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1" fillId="4" borderId="18" xfId="4" applyFont="1" applyFill="1" applyBorder="1" applyAlignment="1">
      <alignment vertical="center"/>
    </xf>
    <xf numFmtId="0" fontId="11" fillId="4" borderId="16" xfId="4" applyFont="1" applyFill="1" applyBorder="1" applyAlignment="1">
      <alignment horizontal="center" vertical="center"/>
    </xf>
    <xf numFmtId="0" fontId="0" fillId="0" borderId="0" xfId="0" applyAlignment="1">
      <alignment wrapText="1"/>
    </xf>
    <xf numFmtId="0" fontId="32" fillId="7" borderId="1" xfId="0" applyFont="1" applyFill="1" applyBorder="1" applyAlignment="1">
      <alignment horizontal="center" vertical="center" wrapText="1"/>
    </xf>
    <xf numFmtId="0" fontId="32" fillId="7" borderId="1" xfId="0" applyFont="1" applyFill="1" applyBorder="1" applyAlignment="1">
      <alignment horizontal="center" vertical="center"/>
    </xf>
    <xf numFmtId="0" fontId="22" fillId="0" borderId="0" xfId="0" applyFont="1" applyAlignment="1">
      <alignment horizontal="center" vertical="center"/>
    </xf>
    <xf numFmtId="0" fontId="36" fillId="0" borderId="0" xfId="0" applyFont="1" applyAlignment="1">
      <alignment horizontal="center" vertical="center"/>
    </xf>
    <xf numFmtId="1" fontId="22" fillId="0" borderId="0" xfId="0" applyNumberFormat="1" applyFont="1" applyAlignment="1">
      <alignment horizontal="center" vertical="center"/>
    </xf>
    <xf numFmtId="0" fontId="34" fillId="0" borderId="0" xfId="0" applyFont="1" applyAlignment="1">
      <alignment horizontal="center" vertical="center" wrapText="1"/>
    </xf>
    <xf numFmtId="165" fontId="22" fillId="0" borderId="0" xfId="0" applyNumberFormat="1" applyFont="1" applyAlignment="1">
      <alignment horizontal="center" vertical="center"/>
    </xf>
    <xf numFmtId="0" fontId="35" fillId="0" borderId="0" xfId="0" applyFont="1" applyAlignment="1">
      <alignment horizontal="center" vertical="center"/>
    </xf>
    <xf numFmtId="0" fontId="22" fillId="0" borderId="0" xfId="0" applyFont="1" applyAlignment="1">
      <alignment horizontal="center" vertical="center" wrapText="1"/>
    </xf>
    <xf numFmtId="42" fontId="22" fillId="0" borderId="0" xfId="0" applyNumberFormat="1" applyFont="1" applyAlignment="1">
      <alignment horizontal="center" vertical="center" wrapText="1"/>
    </xf>
    <xf numFmtId="0" fontId="40" fillId="6" borderId="1" xfId="0" applyFont="1" applyFill="1" applyBorder="1" applyAlignment="1">
      <alignment horizontal="center" vertical="center" wrapText="1"/>
    </xf>
    <xf numFmtId="164" fontId="40" fillId="6" borderId="1" xfId="6" applyFont="1" applyFill="1" applyBorder="1" applyAlignment="1">
      <alignment horizontal="center" vertical="center" wrapText="1"/>
    </xf>
    <xf numFmtId="0" fontId="41" fillId="7" borderId="1" xfId="0" applyFont="1" applyFill="1" applyBorder="1" applyAlignment="1">
      <alignment horizontal="center" vertical="center" wrapText="1"/>
    </xf>
    <xf numFmtId="0" fontId="24" fillId="7" borderId="1" xfId="0" applyFont="1" applyFill="1" applyBorder="1" applyAlignment="1">
      <alignment horizontal="center" vertical="center" wrapText="1"/>
    </xf>
    <xf numFmtId="164" fontId="40" fillId="7" borderId="1" xfId="6" applyFont="1" applyFill="1" applyBorder="1" applyAlignment="1">
      <alignment horizontal="center" vertical="center" wrapText="1"/>
    </xf>
    <xf numFmtId="0" fontId="40" fillId="7" borderId="1"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40" fillId="9" borderId="1" xfId="0" applyFont="1" applyFill="1" applyBorder="1" applyAlignment="1">
      <alignment horizontal="center" vertical="center" wrapText="1"/>
    </xf>
    <xf numFmtId="0" fontId="44" fillId="9" borderId="1"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40" fillId="10" borderId="1" xfId="0" applyFont="1" applyFill="1" applyBorder="1" applyAlignment="1">
      <alignment horizontal="center" vertical="center" wrapText="1"/>
    </xf>
    <xf numFmtId="0" fontId="44" fillId="10" borderId="1" xfId="0" applyFont="1" applyFill="1" applyBorder="1" applyAlignment="1">
      <alignment horizontal="center" vertical="center" wrapText="1"/>
    </xf>
    <xf numFmtId="0" fontId="40" fillId="10" borderId="21" xfId="0" applyFont="1" applyFill="1" applyBorder="1" applyAlignment="1">
      <alignment horizontal="center" vertical="center" wrapText="1"/>
    </xf>
    <xf numFmtId="0" fontId="40" fillId="11" borderId="1" xfId="0" applyFont="1" applyFill="1" applyBorder="1" applyAlignment="1">
      <alignment horizontal="center" vertical="center" wrapText="1"/>
    </xf>
    <xf numFmtId="0" fontId="44" fillId="11" borderId="1" xfId="0" applyFont="1" applyFill="1" applyBorder="1" applyAlignment="1">
      <alignment horizontal="center" vertical="center" wrapText="1"/>
    </xf>
    <xf numFmtId="0" fontId="0" fillId="14" borderId="0" xfId="0" applyFill="1" applyAlignment="1">
      <alignment vertical="center" wrapText="1"/>
    </xf>
    <xf numFmtId="0" fontId="0" fillId="14" borderId="0" xfId="0" applyFill="1" applyAlignment="1">
      <alignment wrapText="1"/>
    </xf>
    <xf numFmtId="0" fontId="32" fillId="7" borderId="21" xfId="0" applyFont="1" applyFill="1" applyBorder="1" applyAlignment="1">
      <alignment horizontal="center" vertical="center" wrapText="1"/>
    </xf>
    <xf numFmtId="9" fontId="32" fillId="7" borderId="21" xfId="0" applyNumberFormat="1" applyFont="1" applyFill="1" applyBorder="1" applyAlignment="1">
      <alignment horizontal="center" vertical="center" wrapText="1"/>
    </xf>
    <xf numFmtId="0" fontId="24" fillId="7" borderId="21" xfId="0" applyFont="1" applyFill="1" applyBorder="1" applyAlignment="1">
      <alignment horizontal="center" vertical="center" wrapText="1"/>
    </xf>
    <xf numFmtId="0" fontId="41" fillId="7" borderId="21" xfId="0" applyFont="1" applyFill="1" applyBorder="1" applyAlignment="1">
      <alignment horizontal="center" vertical="center" wrapText="1"/>
    </xf>
    <xf numFmtId="1" fontId="41" fillId="7" borderId="21" xfId="0" applyNumberFormat="1" applyFont="1" applyFill="1" applyBorder="1" applyAlignment="1">
      <alignment horizontal="center" vertical="center"/>
    </xf>
    <xf numFmtId="0" fontId="32" fillId="7" borderId="21" xfId="0" applyFont="1" applyFill="1" applyBorder="1" applyAlignment="1">
      <alignment horizontal="center" vertical="center"/>
    </xf>
    <xf numFmtId="0" fontId="40" fillId="3" borderId="21" xfId="0" applyFont="1" applyFill="1" applyBorder="1" applyAlignment="1">
      <alignment horizontal="center" vertical="center" wrapText="1"/>
    </xf>
    <xf numFmtId="0" fontId="40" fillId="3" borderId="3" xfId="0" applyFont="1" applyFill="1" applyBorder="1" applyAlignment="1">
      <alignment horizontal="center" vertical="center" wrapText="1"/>
    </xf>
    <xf numFmtId="10" fontId="43" fillId="3" borderId="1" xfId="5" applyNumberFormat="1" applyFont="1" applyFill="1" applyBorder="1" applyAlignment="1">
      <alignment horizontal="center" vertical="center" wrapText="1"/>
    </xf>
    <xf numFmtId="0" fontId="40" fillId="3" borderId="1" xfId="0" applyFont="1" applyFill="1" applyBorder="1" applyAlignment="1">
      <alignment horizontal="center" vertical="center"/>
    </xf>
    <xf numFmtId="0" fontId="40" fillId="3" borderId="21" xfId="0" applyFont="1" applyFill="1" applyBorder="1" applyAlignment="1">
      <alignment horizontal="center" vertical="center"/>
    </xf>
    <xf numFmtId="0" fontId="40" fillId="3" borderId="3" xfId="0" applyFont="1" applyFill="1" applyBorder="1" applyAlignment="1">
      <alignment horizontal="center" vertical="center"/>
    </xf>
    <xf numFmtId="0" fontId="40" fillId="16" borderId="1" xfId="0" applyFont="1" applyFill="1" applyBorder="1" applyAlignment="1">
      <alignment horizontal="center" vertical="center" wrapText="1"/>
    </xf>
    <xf numFmtId="10" fontId="41" fillId="16" borderId="1" xfId="0" applyNumberFormat="1" applyFont="1" applyFill="1" applyBorder="1" applyAlignment="1">
      <alignment horizontal="center" vertical="center" wrapText="1"/>
    </xf>
    <xf numFmtId="0" fontId="40" fillId="16" borderId="1" xfId="0" applyFont="1" applyFill="1" applyBorder="1" applyAlignment="1">
      <alignment horizontal="center" vertical="center"/>
    </xf>
    <xf numFmtId="0" fontId="27" fillId="0" borderId="1" xfId="0" applyFont="1" applyBorder="1" applyAlignment="1">
      <alignment horizontal="center" vertical="center" wrapText="1"/>
    </xf>
    <xf numFmtId="0" fontId="40" fillId="7" borderId="1" xfId="0" applyFont="1" applyFill="1" applyBorder="1" applyAlignment="1">
      <alignment horizontal="center" vertical="center"/>
    </xf>
    <xf numFmtId="0" fontId="34" fillId="0" borderId="0" xfId="0" applyFont="1" applyAlignment="1">
      <alignment horizontal="center" vertical="center"/>
    </xf>
    <xf numFmtId="0" fontId="33" fillId="0" borderId="0" xfId="0" applyFont="1" applyAlignment="1">
      <alignment horizontal="center" vertical="center"/>
    </xf>
    <xf numFmtId="0" fontId="24" fillId="0" borderId="1" xfId="4" applyFont="1" applyBorder="1" applyAlignment="1">
      <alignment horizontal="center" vertical="center"/>
    </xf>
    <xf numFmtId="0" fontId="40" fillId="6" borderId="1" xfId="0" applyFont="1" applyFill="1" applyBorder="1" applyAlignment="1">
      <alignment horizontal="center" vertical="center"/>
    </xf>
    <xf numFmtId="0" fontId="24" fillId="6" borderId="1" xfId="0" applyFont="1" applyFill="1" applyBorder="1" applyAlignment="1">
      <alignment horizontal="center" vertical="center" wrapText="1"/>
    </xf>
    <xf numFmtId="0" fontId="24" fillId="16" borderId="1" xfId="0" applyFont="1" applyFill="1" applyBorder="1" applyAlignment="1">
      <alignment horizontal="center" vertical="center" wrapText="1"/>
    </xf>
    <xf numFmtId="164" fontId="40" fillId="16" borderId="1" xfId="6" applyFont="1" applyFill="1" applyBorder="1" applyAlignment="1">
      <alignment horizontal="center" vertical="center"/>
    </xf>
    <xf numFmtId="0" fontId="22" fillId="16" borderId="0" xfId="0" applyFont="1" applyFill="1" applyAlignment="1">
      <alignment horizontal="center" vertical="center"/>
    </xf>
    <xf numFmtId="0" fontId="24" fillId="3" borderId="1" xfId="0" applyFont="1" applyFill="1" applyBorder="1" applyAlignment="1">
      <alignment horizontal="center" vertical="center" wrapText="1"/>
    </xf>
    <xf numFmtId="164" fontId="40" fillId="3" borderId="1" xfId="6" applyFont="1" applyFill="1" applyBorder="1" applyAlignment="1">
      <alignment horizontal="center" vertical="center"/>
    </xf>
    <xf numFmtId="164" fontId="40" fillId="3" borderId="1" xfId="0" applyNumberFormat="1" applyFont="1" applyFill="1" applyBorder="1" applyAlignment="1">
      <alignment horizontal="center" vertical="center"/>
    </xf>
    <xf numFmtId="0" fontId="22" fillId="3" borderId="0" xfId="0" applyFont="1" applyFill="1" applyAlignment="1">
      <alignment horizontal="center" vertical="center"/>
    </xf>
    <xf numFmtId="164" fontId="40" fillId="9" borderId="1" xfId="6" applyFont="1" applyFill="1" applyBorder="1" applyAlignment="1">
      <alignment horizontal="center" vertical="center"/>
    </xf>
    <xf numFmtId="0" fontId="24" fillId="10" borderId="1" xfId="0" applyFont="1" applyFill="1" applyBorder="1" applyAlignment="1">
      <alignment horizontal="center" vertical="center" wrapText="1"/>
    </xf>
    <xf numFmtId="164" fontId="40" fillId="10" borderId="1" xfId="6" applyFont="1" applyFill="1" applyBorder="1" applyAlignment="1">
      <alignment horizontal="center" vertical="center"/>
    </xf>
    <xf numFmtId="164" fontId="40" fillId="11" borderId="1" xfId="6" applyFont="1" applyFill="1" applyBorder="1" applyAlignment="1">
      <alignment horizontal="center" vertical="center"/>
    </xf>
    <xf numFmtId="0" fontId="40" fillId="11" borderId="1" xfId="0" applyFont="1" applyFill="1" applyBorder="1" applyAlignment="1">
      <alignment horizontal="center" vertical="center"/>
    </xf>
    <xf numFmtId="0" fontId="40" fillId="18" borderId="1" xfId="0" applyFont="1" applyFill="1" applyBorder="1" applyAlignment="1">
      <alignment horizontal="center" vertical="center" wrapText="1"/>
    </xf>
    <xf numFmtId="10" fontId="40" fillId="18" borderId="1" xfId="5" applyNumberFormat="1" applyFont="1" applyFill="1" applyBorder="1" applyAlignment="1">
      <alignment horizontal="center" vertical="center" wrapText="1"/>
    </xf>
    <xf numFmtId="0" fontId="40" fillId="18" borderId="1" xfId="0" applyFont="1" applyFill="1" applyBorder="1" applyAlignment="1">
      <alignment horizontal="center" vertical="center"/>
    </xf>
    <xf numFmtId="0" fontId="24" fillId="18" borderId="1" xfId="0" applyFont="1" applyFill="1" applyBorder="1" applyAlignment="1">
      <alignment horizontal="center" vertical="center" wrapText="1"/>
    </xf>
    <xf numFmtId="164" fontId="40" fillId="18" borderId="1" xfId="6" applyFont="1" applyFill="1" applyBorder="1" applyAlignment="1">
      <alignment horizontal="center" vertical="center"/>
    </xf>
    <xf numFmtId="0" fontId="22" fillId="18" borderId="0" xfId="0" applyFont="1" applyFill="1" applyAlignment="1">
      <alignment horizontal="center" vertical="center"/>
    </xf>
    <xf numFmtId="0" fontId="44" fillId="18" borderId="1" xfId="0" applyFont="1" applyFill="1" applyBorder="1" applyAlignment="1">
      <alignment horizontal="center" vertical="center" wrapText="1"/>
    </xf>
    <xf numFmtId="0" fontId="44" fillId="20" borderId="1" xfId="0" applyFont="1" applyFill="1" applyBorder="1" applyAlignment="1">
      <alignment horizontal="center" vertical="center" wrapText="1"/>
    </xf>
    <xf numFmtId="0" fontId="40" fillId="20" borderId="1" xfId="0" applyFont="1" applyFill="1" applyBorder="1" applyAlignment="1">
      <alignment horizontal="center" vertical="center" wrapText="1"/>
    </xf>
    <xf numFmtId="10" fontId="44" fillId="20" borderId="1" xfId="5" applyNumberFormat="1" applyFont="1" applyFill="1" applyBorder="1" applyAlignment="1">
      <alignment horizontal="center" vertical="center" wrapText="1"/>
    </xf>
    <xf numFmtId="0" fontId="40" fillId="20" borderId="1" xfId="0" applyFont="1" applyFill="1" applyBorder="1" applyAlignment="1">
      <alignment horizontal="center" vertical="center"/>
    </xf>
    <xf numFmtId="0" fontId="24" fillId="20" borderId="1" xfId="0" applyFont="1" applyFill="1" applyBorder="1" applyAlignment="1">
      <alignment horizontal="center" vertical="center" wrapText="1"/>
    </xf>
    <xf numFmtId="164" fontId="40" fillId="20" borderId="1" xfId="6" applyFont="1" applyFill="1" applyBorder="1" applyAlignment="1">
      <alignment horizontal="center" vertical="center" wrapText="1"/>
    </xf>
    <xf numFmtId="0" fontId="40" fillId="20" borderId="21" xfId="0" applyFont="1" applyFill="1" applyBorder="1" applyAlignment="1">
      <alignment horizontal="center" vertical="center" wrapText="1"/>
    </xf>
    <xf numFmtId="0" fontId="22" fillId="20" borderId="0" xfId="0" applyFont="1" applyFill="1" applyAlignment="1">
      <alignment horizontal="center" vertical="center"/>
    </xf>
    <xf numFmtId="0" fontId="32" fillId="22" borderId="1" xfId="0" applyFont="1" applyFill="1" applyBorder="1" applyAlignment="1">
      <alignment horizontal="center" vertical="center" wrapText="1"/>
    </xf>
    <xf numFmtId="0" fontId="36" fillId="22" borderId="4" xfId="0" applyFont="1" applyFill="1" applyBorder="1" applyAlignment="1">
      <alignment horizontal="center" vertical="center" wrapText="1"/>
    </xf>
    <xf numFmtId="0" fontId="36" fillId="22" borderId="3" xfId="0" applyFont="1" applyFill="1" applyBorder="1" applyAlignment="1">
      <alignment horizontal="center" vertical="center" wrapText="1"/>
    </xf>
    <xf numFmtId="9" fontId="36" fillId="22" borderId="3" xfId="0" applyNumberFormat="1" applyFont="1" applyFill="1" applyBorder="1" applyAlignment="1">
      <alignment horizontal="center" vertical="center" wrapText="1"/>
    </xf>
    <xf numFmtId="0" fontId="37" fillId="22" borderId="3" xfId="0" applyFont="1" applyFill="1" applyBorder="1" applyAlignment="1">
      <alignment horizontal="center" vertical="center" wrapText="1"/>
    </xf>
    <xf numFmtId="0" fontId="38" fillId="22" borderId="3" xfId="0" applyFont="1" applyFill="1" applyBorder="1" applyAlignment="1">
      <alignment horizontal="center" vertical="center" wrapText="1"/>
    </xf>
    <xf numFmtId="0" fontId="38" fillId="23" borderId="3" xfId="0" applyFont="1" applyFill="1" applyBorder="1" applyAlignment="1">
      <alignment horizontal="center" vertical="center" wrapText="1"/>
    </xf>
    <xf numFmtId="0" fontId="33" fillId="22" borderId="1" xfId="0" applyFont="1" applyFill="1" applyBorder="1" applyAlignment="1">
      <alignment horizontal="center" vertical="center" wrapText="1"/>
    </xf>
    <xf numFmtId="0" fontId="34" fillId="22" borderId="1" xfId="0" applyFont="1" applyFill="1" applyBorder="1" applyAlignment="1">
      <alignment horizontal="center" vertical="center" wrapText="1"/>
    </xf>
    <xf numFmtId="0" fontId="39" fillId="22" borderId="1" xfId="0" applyFont="1" applyFill="1" applyBorder="1" applyAlignment="1">
      <alignment horizontal="center" vertical="center" wrapText="1"/>
    </xf>
    <xf numFmtId="0" fontId="44" fillId="22" borderId="1" xfId="0" applyFont="1" applyFill="1" applyBorder="1" applyAlignment="1">
      <alignment horizontal="center" vertical="center" wrapText="1"/>
    </xf>
    <xf numFmtId="1" fontId="44" fillId="22" borderId="1" xfId="0" applyNumberFormat="1" applyFont="1" applyFill="1" applyBorder="1" applyAlignment="1">
      <alignment horizontal="center" vertical="center" wrapText="1"/>
    </xf>
    <xf numFmtId="0" fontId="40" fillId="22" borderId="1" xfId="0" applyFont="1" applyFill="1" applyBorder="1" applyAlignment="1">
      <alignment horizontal="center" vertical="center" wrapText="1"/>
    </xf>
    <xf numFmtId="0" fontId="40" fillId="22" borderId="1" xfId="0" applyFont="1" applyFill="1" applyBorder="1" applyAlignment="1">
      <alignment horizontal="center" vertical="center"/>
    </xf>
    <xf numFmtId="9" fontId="40" fillId="22" borderId="1" xfId="0" applyNumberFormat="1" applyFont="1" applyFill="1" applyBorder="1" applyAlignment="1">
      <alignment horizontal="center" vertical="center" wrapText="1"/>
    </xf>
    <xf numFmtId="0" fontId="24" fillId="22" borderId="1" xfId="0" applyFont="1" applyFill="1" applyBorder="1" applyAlignment="1">
      <alignment horizontal="center" vertical="center" wrapText="1"/>
    </xf>
    <xf numFmtId="164" fontId="40" fillId="22" borderId="1" xfId="6" applyFont="1" applyFill="1" applyBorder="1" applyAlignment="1">
      <alignment horizontal="center" vertical="center"/>
    </xf>
    <xf numFmtId="0" fontId="41" fillId="22" borderId="1" xfId="0" applyFont="1" applyFill="1" applyBorder="1" applyAlignment="1">
      <alignment horizontal="center" vertical="center" wrapText="1"/>
    </xf>
    <xf numFmtId="0" fontId="22" fillId="22" borderId="0" xfId="0" applyFont="1" applyFill="1" applyAlignment="1">
      <alignment horizontal="center" vertical="center"/>
    </xf>
    <xf numFmtId="0" fontId="36" fillId="24" borderId="1" xfId="0" applyFont="1" applyFill="1" applyBorder="1" applyAlignment="1">
      <alignment horizontal="center" vertical="center" wrapText="1"/>
    </xf>
    <xf numFmtId="0" fontId="38" fillId="24" borderId="1" xfId="0" applyFont="1" applyFill="1" applyBorder="1" applyAlignment="1">
      <alignment horizontal="center" vertical="center" wrapText="1"/>
    </xf>
    <xf numFmtId="0" fontId="33" fillId="24" borderId="1" xfId="0" applyFont="1" applyFill="1" applyBorder="1" applyAlignment="1">
      <alignment horizontal="center" vertical="center" wrapText="1"/>
    </xf>
    <xf numFmtId="0" fontId="39" fillId="24" borderId="21" xfId="0" applyFont="1" applyFill="1" applyBorder="1" applyAlignment="1">
      <alignment horizontal="center" vertical="center" wrapText="1"/>
    </xf>
    <xf numFmtId="0" fontId="44" fillId="24" borderId="1" xfId="0" applyFont="1" applyFill="1" applyBorder="1" applyAlignment="1">
      <alignment horizontal="center" vertical="center" wrapText="1"/>
    </xf>
    <xf numFmtId="0" fontId="40" fillId="24" borderId="1" xfId="0" applyFont="1" applyFill="1" applyBorder="1" applyAlignment="1">
      <alignment horizontal="center" vertical="center" wrapText="1"/>
    </xf>
    <xf numFmtId="0" fontId="40" fillId="24" borderId="1" xfId="0" applyFont="1" applyFill="1" applyBorder="1" applyAlignment="1">
      <alignment horizontal="center" vertical="center"/>
    </xf>
    <xf numFmtId="10" fontId="40" fillId="24" borderId="1" xfId="5" applyNumberFormat="1" applyFont="1" applyFill="1" applyBorder="1" applyAlignment="1">
      <alignment horizontal="center" vertical="center" wrapText="1"/>
    </xf>
    <xf numFmtId="0" fontId="40" fillId="24" borderId="21" xfId="0" applyFont="1" applyFill="1" applyBorder="1" applyAlignment="1">
      <alignment horizontal="center" vertical="center" wrapText="1"/>
    </xf>
    <xf numFmtId="0" fontId="22" fillId="24" borderId="0" xfId="0" applyFont="1" applyFill="1" applyAlignment="1">
      <alignment horizontal="center" vertical="center"/>
    </xf>
    <xf numFmtId="0" fontId="38" fillId="25" borderId="1" xfId="0" applyFont="1" applyFill="1" applyBorder="1" applyAlignment="1">
      <alignment horizontal="center" vertical="center" wrapText="1"/>
    </xf>
    <xf numFmtId="0" fontId="34" fillId="24" borderId="1" xfId="0" applyFont="1" applyFill="1" applyBorder="1" applyAlignment="1">
      <alignment horizontal="center" vertical="center" wrapText="1"/>
    </xf>
    <xf numFmtId="164" fontId="40" fillId="24" borderId="1" xfId="6" applyFont="1" applyFill="1" applyBorder="1" applyAlignment="1">
      <alignment horizontal="center" vertical="center"/>
    </xf>
    <xf numFmtId="0" fontId="40" fillId="26" borderId="1" xfId="0" applyFont="1" applyFill="1" applyBorder="1" applyAlignment="1">
      <alignment horizontal="center" vertical="center" wrapText="1"/>
    </xf>
    <xf numFmtId="0" fontId="44" fillId="26" borderId="1" xfId="0" applyFont="1" applyFill="1" applyBorder="1" applyAlignment="1">
      <alignment horizontal="center" vertical="center" wrapText="1"/>
    </xf>
    <xf numFmtId="0" fontId="40" fillId="26" borderId="1" xfId="0" applyFont="1" applyFill="1" applyBorder="1" applyAlignment="1">
      <alignment horizontal="center" vertical="center"/>
    </xf>
    <xf numFmtId="10" fontId="40" fillId="26" borderId="1" xfId="5" applyNumberFormat="1" applyFont="1" applyFill="1" applyBorder="1" applyAlignment="1">
      <alignment horizontal="center" vertical="center" wrapText="1"/>
    </xf>
    <xf numFmtId="164" fontId="40" fillId="26" borderId="1" xfId="6" applyFont="1" applyFill="1" applyBorder="1" applyAlignment="1">
      <alignment horizontal="center" vertical="center"/>
    </xf>
    <xf numFmtId="0" fontId="22" fillId="26" borderId="0" xfId="0" applyFont="1" applyFill="1" applyAlignment="1">
      <alignment horizontal="center" vertical="center"/>
    </xf>
    <xf numFmtId="0" fontId="40" fillId="28" borderId="1" xfId="0" applyFont="1" applyFill="1" applyBorder="1" applyAlignment="1">
      <alignment horizontal="center" vertical="center" wrapText="1"/>
    </xf>
    <xf numFmtId="0" fontId="44" fillId="28" borderId="1" xfId="0" applyFont="1" applyFill="1" applyBorder="1" applyAlignment="1">
      <alignment horizontal="center" vertical="center" wrapText="1"/>
    </xf>
    <xf numFmtId="0" fontId="24" fillId="28" borderId="1" xfId="0" applyFont="1" applyFill="1" applyBorder="1" applyAlignment="1">
      <alignment horizontal="center" vertical="center" wrapText="1"/>
    </xf>
    <xf numFmtId="164" fontId="40" fillId="28" borderId="1" xfId="6" applyFont="1" applyFill="1" applyBorder="1" applyAlignment="1">
      <alignment horizontal="center" vertical="center"/>
    </xf>
    <xf numFmtId="0" fontId="22" fillId="28" borderId="0" xfId="0" applyFont="1" applyFill="1" applyAlignment="1">
      <alignment horizontal="center" vertical="center"/>
    </xf>
    <xf numFmtId="10" fontId="44" fillId="28" borderId="1" xfId="5" applyNumberFormat="1" applyFont="1" applyFill="1" applyBorder="1" applyAlignment="1">
      <alignment horizontal="center" vertical="center" wrapText="1"/>
    </xf>
    <xf numFmtId="10" fontId="44" fillId="10" borderId="1" xfId="5" applyNumberFormat="1" applyFont="1" applyFill="1" applyBorder="1" applyAlignment="1">
      <alignment horizontal="center" vertical="center" wrapText="1"/>
    </xf>
    <xf numFmtId="14" fontId="42" fillId="10" borderId="1" xfId="0" applyNumberFormat="1" applyFont="1" applyFill="1" applyBorder="1" applyAlignment="1">
      <alignment horizontal="center" vertical="center"/>
    </xf>
    <xf numFmtId="0" fontId="40" fillId="10" borderId="1" xfId="0" applyFont="1" applyFill="1" applyBorder="1" applyAlignment="1">
      <alignment horizontal="center" vertical="center"/>
    </xf>
    <xf numFmtId="0" fontId="22" fillId="10" borderId="0" xfId="0" applyFont="1" applyFill="1" applyAlignment="1">
      <alignment horizontal="center" vertical="center"/>
    </xf>
    <xf numFmtId="10" fontId="44" fillId="9" borderId="1" xfId="5" applyNumberFormat="1" applyFont="1" applyFill="1" applyBorder="1" applyAlignment="1">
      <alignment horizontal="center" vertical="center" wrapText="1"/>
    </xf>
    <xf numFmtId="0" fontId="40" fillId="9" borderId="1" xfId="0" applyFont="1" applyFill="1" applyBorder="1" applyAlignment="1">
      <alignment horizontal="center" vertical="center"/>
    </xf>
    <xf numFmtId="0" fontId="22" fillId="9" borderId="0" xfId="0" applyFont="1" applyFill="1" applyAlignment="1">
      <alignment horizontal="center" vertical="center"/>
    </xf>
    <xf numFmtId="3" fontId="32" fillId="32" borderId="1" xfId="0" applyNumberFormat="1" applyFont="1" applyFill="1" applyBorder="1" applyAlignment="1">
      <alignment horizontal="center" vertical="center" wrapText="1"/>
    </xf>
    <xf numFmtId="0" fontId="39" fillId="7" borderId="1" xfId="0" applyFont="1" applyFill="1" applyBorder="1" applyAlignment="1">
      <alignment horizontal="center" vertical="center" wrapText="1"/>
    </xf>
    <xf numFmtId="0" fontId="34" fillId="7" borderId="21" xfId="0" applyFont="1" applyFill="1" applyBorder="1" applyAlignment="1">
      <alignment horizontal="center" vertical="center" wrapText="1"/>
    </xf>
    <xf numFmtId="0" fontId="33" fillId="7" borderId="21" xfId="0" applyFont="1" applyFill="1" applyBorder="1" applyAlignment="1">
      <alignment horizontal="center" vertical="center" wrapText="1"/>
    </xf>
    <xf numFmtId="0" fontId="40" fillId="7" borderId="21" xfId="0" applyFont="1" applyFill="1" applyBorder="1" applyAlignment="1">
      <alignment horizontal="center" vertical="center"/>
    </xf>
    <xf numFmtId="0" fontId="40" fillId="7" borderId="21" xfId="0" applyFont="1" applyFill="1" applyBorder="1" applyAlignment="1">
      <alignment horizontal="center" vertical="center" wrapText="1"/>
    </xf>
    <xf numFmtId="0" fontId="22" fillId="7" borderId="0" xfId="0" applyFont="1" applyFill="1" applyAlignment="1">
      <alignment horizontal="center" vertical="center"/>
    </xf>
    <xf numFmtId="10" fontId="41" fillId="7" borderId="1" xfId="0" applyNumberFormat="1" applyFont="1" applyFill="1" applyBorder="1" applyAlignment="1">
      <alignment horizontal="center" vertical="center" wrapText="1"/>
    </xf>
    <xf numFmtId="0" fontId="34" fillId="7" borderId="1" xfId="0" applyFont="1" applyFill="1" applyBorder="1" applyAlignment="1">
      <alignment horizontal="center" vertical="center" wrapText="1"/>
    </xf>
    <xf numFmtId="0" fontId="33" fillId="7" borderId="1" xfId="0" applyFont="1" applyFill="1" applyBorder="1" applyAlignment="1">
      <alignment horizontal="center" vertical="center" wrapText="1"/>
    </xf>
    <xf numFmtId="3" fontId="32" fillId="32" borderId="21" xfId="0" applyNumberFormat="1" applyFont="1" applyFill="1" applyBorder="1" applyAlignment="1">
      <alignment horizontal="center" vertical="center" wrapText="1"/>
    </xf>
    <xf numFmtId="0" fontId="39" fillId="7" borderId="21" xfId="0" applyFont="1" applyFill="1" applyBorder="1" applyAlignment="1">
      <alignment horizontal="center" vertical="center" wrapText="1"/>
    </xf>
    <xf numFmtId="10" fontId="40" fillId="6" borderId="1" xfId="5" applyNumberFormat="1" applyFont="1" applyFill="1" applyBorder="1" applyAlignment="1">
      <alignment horizontal="center" vertical="center" wrapText="1"/>
    </xf>
    <xf numFmtId="0" fontId="22" fillId="6" borderId="0" xfId="0" applyFont="1" applyFill="1" applyAlignment="1">
      <alignment horizontal="center" vertical="center"/>
    </xf>
    <xf numFmtId="0" fontId="43" fillId="6" borderId="1" xfId="0" applyFont="1" applyFill="1" applyBorder="1" applyAlignment="1">
      <alignment horizontal="center" vertical="center" wrapText="1"/>
    </xf>
    <xf numFmtId="0" fontId="24" fillId="11" borderId="1" xfId="0" applyFont="1" applyFill="1" applyBorder="1" applyAlignment="1">
      <alignment horizontal="center" vertical="center" wrapText="1"/>
    </xf>
    <xf numFmtId="0" fontId="24" fillId="11" borderId="1" xfId="0" applyFont="1" applyFill="1" applyBorder="1" applyAlignment="1">
      <alignment horizontal="center" vertical="center"/>
    </xf>
    <xf numFmtId="10" fontId="40" fillId="11" borderId="1" xfId="5" applyNumberFormat="1" applyFont="1" applyFill="1" applyBorder="1" applyAlignment="1">
      <alignment horizontal="center" vertical="center" wrapText="1"/>
    </xf>
    <xf numFmtId="0" fontId="22" fillId="11" borderId="0" xfId="0" applyFont="1" applyFill="1" applyAlignment="1">
      <alignment horizontal="center" vertical="center"/>
    </xf>
    <xf numFmtId="0" fontId="40" fillId="11" borderId="21" xfId="0" applyFont="1" applyFill="1" applyBorder="1" applyAlignment="1">
      <alignment horizontal="center" vertical="center"/>
    </xf>
    <xf numFmtId="0" fontId="40" fillId="11" borderId="4" xfId="0" applyFont="1" applyFill="1" applyBorder="1" applyAlignment="1">
      <alignment horizontal="center" vertical="center"/>
    </xf>
    <xf numFmtId="0" fontId="40" fillId="11" borderId="3" xfId="0" applyFont="1" applyFill="1" applyBorder="1" applyAlignment="1">
      <alignment horizontal="center" vertical="center"/>
    </xf>
    <xf numFmtId="166" fontId="40" fillId="6" borderId="1" xfId="0" applyNumberFormat="1" applyFont="1" applyFill="1" applyBorder="1" applyAlignment="1">
      <alignment horizontal="center" vertical="center" wrapText="1"/>
    </xf>
    <xf numFmtId="14" fontId="40" fillId="7" borderId="1" xfId="0" applyNumberFormat="1" applyFont="1" applyFill="1" applyBorder="1" applyAlignment="1">
      <alignment horizontal="center" vertical="center"/>
    </xf>
    <xf numFmtId="14" fontId="40" fillId="16" borderId="1" xfId="0" applyNumberFormat="1" applyFont="1" applyFill="1" applyBorder="1" applyAlignment="1">
      <alignment horizontal="center" vertical="center"/>
    </xf>
    <xf numFmtId="14" fontId="40" fillId="3" borderId="1" xfId="0" applyNumberFormat="1" applyFont="1" applyFill="1" applyBorder="1" applyAlignment="1">
      <alignment horizontal="center" vertical="center"/>
    </xf>
    <xf numFmtId="14" fontId="40" fillId="9" borderId="1" xfId="0" applyNumberFormat="1" applyFont="1" applyFill="1" applyBorder="1" applyAlignment="1">
      <alignment horizontal="center" vertical="center"/>
    </xf>
    <xf numFmtId="14" fontId="40" fillId="10" borderId="1" xfId="0" applyNumberFormat="1" applyFont="1" applyFill="1" applyBorder="1" applyAlignment="1">
      <alignment horizontal="center" vertical="center"/>
    </xf>
    <xf numFmtId="14" fontId="40" fillId="11" borderId="1" xfId="0" applyNumberFormat="1" applyFont="1" applyFill="1" applyBorder="1" applyAlignment="1">
      <alignment horizontal="center" vertical="center"/>
    </xf>
    <xf numFmtId="14" fontId="40" fillId="28" borderId="1" xfId="0" applyNumberFormat="1" applyFont="1" applyFill="1" applyBorder="1" applyAlignment="1">
      <alignment horizontal="center" vertical="center"/>
    </xf>
    <xf numFmtId="14" fontId="40" fillId="18" borderId="1" xfId="0" applyNumberFormat="1" applyFont="1" applyFill="1" applyBorder="1" applyAlignment="1">
      <alignment horizontal="center" vertical="center"/>
    </xf>
    <xf numFmtId="14" fontId="40" fillId="20" borderId="1" xfId="0" applyNumberFormat="1" applyFont="1" applyFill="1" applyBorder="1" applyAlignment="1">
      <alignment horizontal="center" vertical="center"/>
    </xf>
    <xf numFmtId="14" fontId="40" fillId="22" borderId="1" xfId="0" applyNumberFormat="1" applyFont="1" applyFill="1" applyBorder="1" applyAlignment="1">
      <alignment horizontal="center" vertical="center"/>
    </xf>
    <xf numFmtId="14" fontId="40" fillId="24" borderId="1" xfId="0" applyNumberFormat="1" applyFont="1" applyFill="1" applyBorder="1" applyAlignment="1">
      <alignment horizontal="center" vertical="center"/>
    </xf>
    <xf numFmtId="14" fontId="40" fillId="26" borderId="1" xfId="0" applyNumberFormat="1" applyFont="1" applyFill="1" applyBorder="1" applyAlignment="1">
      <alignment horizontal="center" vertical="center"/>
    </xf>
    <xf numFmtId="0" fontId="43" fillId="11" borderId="1" xfId="0" applyFont="1" applyFill="1" applyBorder="1" applyAlignment="1">
      <alignment horizontal="center" vertical="center" wrapText="1"/>
    </xf>
    <xf numFmtId="0" fontId="43" fillId="11" borderId="3" xfId="0" applyFont="1" applyFill="1" applyBorder="1" applyAlignment="1">
      <alignment horizontal="center" vertical="center" wrapText="1"/>
    </xf>
    <xf numFmtId="0" fontId="27" fillId="35" borderId="21" xfId="0" applyFont="1" applyFill="1" applyBorder="1" applyAlignment="1">
      <alignment horizontal="center" vertical="center" wrapText="1"/>
    </xf>
    <xf numFmtId="0" fontId="22" fillId="0" borderId="1" xfId="0" applyFont="1" applyBorder="1" applyAlignment="1">
      <alignment horizontal="center" vertical="center"/>
    </xf>
    <xf numFmtId="167" fontId="22" fillId="0" borderId="1" xfId="6" applyNumberFormat="1" applyFont="1" applyBorder="1" applyAlignment="1">
      <alignment horizontal="center" vertical="center"/>
    </xf>
    <xf numFmtId="9" fontId="22" fillId="0" borderId="1" xfId="5" applyFont="1" applyBorder="1" applyAlignment="1">
      <alignment horizontal="center" vertical="center"/>
    </xf>
    <xf numFmtId="0" fontId="40" fillId="7" borderId="1" xfId="0" applyFont="1" applyFill="1" applyBorder="1" applyAlignment="1">
      <alignment vertical="center"/>
    </xf>
    <xf numFmtId="167" fontId="40" fillId="7" borderId="1" xfId="6" applyNumberFormat="1" applyFont="1" applyFill="1" applyBorder="1" applyAlignment="1">
      <alignment vertical="center"/>
    </xf>
    <xf numFmtId="0" fontId="40" fillId="7" borderId="3" xfId="0" applyFont="1" applyFill="1" applyBorder="1" applyAlignment="1">
      <alignment vertical="center"/>
    </xf>
    <xf numFmtId="167" fontId="40" fillId="7" borderId="1" xfId="6" applyNumberFormat="1" applyFont="1" applyFill="1" applyBorder="1" applyAlignment="1">
      <alignment horizontal="center" vertical="center"/>
    </xf>
    <xf numFmtId="9" fontId="40" fillId="7" borderId="1" xfId="5" applyFont="1" applyFill="1" applyBorder="1" applyAlignment="1">
      <alignment horizontal="center" vertical="center"/>
    </xf>
    <xf numFmtId="167" fontId="40" fillId="28" borderId="1" xfId="6" applyNumberFormat="1" applyFont="1" applyFill="1" applyBorder="1" applyAlignment="1">
      <alignment vertical="center" wrapText="1"/>
    </xf>
    <xf numFmtId="167" fontId="40" fillId="18" borderId="1" xfId="6" applyNumberFormat="1" applyFont="1" applyFill="1" applyBorder="1" applyAlignment="1">
      <alignment vertical="center" wrapText="1"/>
    </xf>
    <xf numFmtId="9" fontId="40" fillId="20" borderId="3" xfId="5" applyFont="1" applyFill="1" applyBorder="1" applyAlignment="1">
      <alignment horizontal="center" vertical="center" wrapText="1"/>
    </xf>
    <xf numFmtId="0" fontId="40" fillId="20" borderId="1" xfId="0" applyFont="1" applyFill="1" applyBorder="1" applyAlignment="1">
      <alignment vertical="center" wrapText="1"/>
    </xf>
    <xf numFmtId="167" fontId="40" fillId="20" borderId="1" xfId="6" applyNumberFormat="1" applyFont="1" applyFill="1" applyBorder="1" applyAlignment="1">
      <alignment vertical="center" wrapText="1"/>
    </xf>
    <xf numFmtId="0" fontId="40" fillId="20" borderId="3" xfId="0" applyFont="1" applyFill="1" applyBorder="1" applyAlignment="1">
      <alignment vertical="center" wrapText="1"/>
    </xf>
    <xf numFmtId="167" fontId="40" fillId="20" borderId="3" xfId="6" applyNumberFormat="1" applyFont="1" applyFill="1" applyBorder="1" applyAlignment="1">
      <alignment vertical="center" wrapText="1"/>
    </xf>
    <xf numFmtId="167" fontId="40" fillId="22" borderId="1" xfId="6" applyNumberFormat="1" applyFont="1" applyFill="1" applyBorder="1" applyAlignment="1">
      <alignment horizontal="center" vertical="center" wrapText="1"/>
    </xf>
    <xf numFmtId="9" fontId="40" fillId="22" borderId="1" xfId="5" applyFont="1" applyFill="1" applyBorder="1" applyAlignment="1">
      <alignment horizontal="center" vertical="center" wrapText="1"/>
    </xf>
    <xf numFmtId="9" fontId="40" fillId="28" borderId="1" xfId="5" applyFont="1" applyFill="1" applyBorder="1" applyAlignment="1">
      <alignment horizontal="center" vertical="center" wrapText="1"/>
    </xf>
    <xf numFmtId="9" fontId="40" fillId="18" borderId="1" xfId="5" applyFont="1" applyFill="1" applyBorder="1" applyAlignment="1">
      <alignment horizontal="center" vertical="center" wrapText="1"/>
    </xf>
    <xf numFmtId="9" fontId="40" fillId="20" borderId="1" xfId="5" applyFont="1" applyFill="1" applyBorder="1" applyAlignment="1">
      <alignment horizontal="center" vertical="center" wrapText="1"/>
    </xf>
    <xf numFmtId="0" fontId="26" fillId="0" borderId="6" xfId="0" applyFont="1" applyBorder="1" applyAlignment="1">
      <alignment horizontal="center" vertical="center"/>
    </xf>
    <xf numFmtId="9" fontId="26" fillId="0" borderId="6" xfId="5" applyFont="1" applyBorder="1" applyAlignment="1">
      <alignment horizontal="center" vertical="center"/>
    </xf>
    <xf numFmtId="9" fontId="32" fillId="32" borderId="1" xfId="5" applyFont="1" applyFill="1" applyBorder="1" applyAlignment="1">
      <alignment horizontal="center" vertical="center" wrapText="1"/>
    </xf>
    <xf numFmtId="9" fontId="32" fillId="32" borderId="21" xfId="5" applyFont="1" applyFill="1" applyBorder="1" applyAlignment="1">
      <alignment horizontal="center" vertical="center" wrapText="1"/>
    </xf>
    <xf numFmtId="9" fontId="38" fillId="23" borderId="3" xfId="5" applyFont="1" applyFill="1" applyBorder="1" applyAlignment="1">
      <alignment horizontal="center" vertical="center" wrapText="1"/>
    </xf>
    <xf numFmtId="9" fontId="38" fillId="25" borderId="1" xfId="5" applyFont="1" applyFill="1" applyBorder="1" applyAlignment="1">
      <alignment horizontal="center" vertical="center" wrapText="1"/>
    </xf>
    <xf numFmtId="9" fontId="22" fillId="0" borderId="0" xfId="5" applyFont="1" applyAlignment="1">
      <alignment horizontal="center" vertical="center"/>
    </xf>
    <xf numFmtId="167" fontId="44" fillId="11" borderId="21" xfId="6" applyNumberFormat="1" applyFont="1" applyFill="1" applyBorder="1" applyAlignment="1">
      <alignment horizontal="center" vertical="center" wrapText="1"/>
    </xf>
    <xf numFmtId="0" fontId="36" fillId="18" borderId="1" xfId="0" applyFont="1" applyFill="1" applyBorder="1" applyAlignment="1">
      <alignment horizontal="center" vertical="center" wrapText="1"/>
    </xf>
    <xf numFmtId="0" fontId="32" fillId="11" borderId="1"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10" borderId="3"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32" fillId="6" borderId="21" xfId="0" applyFont="1" applyFill="1" applyBorder="1" applyAlignment="1">
      <alignment horizontal="center" vertical="center" wrapText="1"/>
    </xf>
    <xf numFmtId="9" fontId="32" fillId="37" borderId="1" xfId="5" applyFont="1" applyFill="1" applyBorder="1" applyAlignment="1">
      <alignment horizontal="center" vertical="center"/>
    </xf>
    <xf numFmtId="0" fontId="39" fillId="14" borderId="1" xfId="0" applyFont="1" applyFill="1" applyBorder="1" applyAlignment="1">
      <alignment horizontal="center" vertical="center" wrapText="1"/>
    </xf>
    <xf numFmtId="0" fontId="34" fillId="14" borderId="4" xfId="0" applyFont="1" applyFill="1" applyBorder="1" applyAlignment="1">
      <alignment horizontal="center" vertical="center" wrapText="1"/>
    </xf>
    <xf numFmtId="0" fontId="33" fillId="14" borderId="4" xfId="0" applyFont="1" applyFill="1" applyBorder="1" applyAlignment="1">
      <alignment horizontal="center" vertical="center" wrapText="1"/>
    </xf>
    <xf numFmtId="0" fontId="41" fillId="14" borderId="1" xfId="0" applyFont="1" applyFill="1" applyBorder="1" applyAlignment="1">
      <alignment horizontal="center" vertical="center" wrapText="1"/>
    </xf>
    <xf numFmtId="1" fontId="41" fillId="14" borderId="1" xfId="0" applyNumberFormat="1" applyFont="1" applyFill="1" applyBorder="1" applyAlignment="1">
      <alignment horizontal="center" vertical="center"/>
    </xf>
    <xf numFmtId="0" fontId="40" fillId="14" borderId="1" xfId="0" applyFont="1" applyFill="1" applyBorder="1" applyAlignment="1">
      <alignment horizontal="center" vertical="center" wrapText="1"/>
    </xf>
    <xf numFmtId="0" fontId="40" fillId="14" borderId="1" xfId="0" applyFont="1" applyFill="1" applyBorder="1" applyAlignment="1">
      <alignment horizontal="center" vertical="center"/>
    </xf>
    <xf numFmtId="10" fontId="40" fillId="14" borderId="1" xfId="5" applyNumberFormat="1" applyFont="1" applyFill="1" applyBorder="1" applyAlignment="1">
      <alignment horizontal="center" vertical="center" wrapText="1"/>
    </xf>
    <xf numFmtId="0" fontId="43" fillId="14" borderId="21" xfId="0" applyFont="1" applyFill="1" applyBorder="1" applyAlignment="1">
      <alignment horizontal="center" vertical="center" wrapText="1"/>
    </xf>
    <xf numFmtId="166" fontId="40" fillId="14" borderId="21" xfId="0" applyNumberFormat="1" applyFont="1" applyFill="1" applyBorder="1" applyAlignment="1">
      <alignment horizontal="center" vertical="center" wrapText="1"/>
    </xf>
    <xf numFmtId="164" fontId="40" fillId="14" borderId="1" xfId="6" applyFont="1" applyFill="1" applyBorder="1" applyAlignment="1">
      <alignment horizontal="center" vertical="center" wrapText="1"/>
    </xf>
    <xf numFmtId="0" fontId="40" fillId="14" borderId="4" xfId="0" applyFont="1" applyFill="1" applyBorder="1" applyAlignment="1">
      <alignment horizontal="center" vertical="center" wrapText="1"/>
    </xf>
    <xf numFmtId="0" fontId="40" fillId="14" borderId="21" xfId="0" applyFont="1" applyFill="1" applyBorder="1" applyAlignment="1">
      <alignment horizontal="center" vertical="center"/>
    </xf>
    <xf numFmtId="0" fontId="40" fillId="14" borderId="21" xfId="0" applyFont="1" applyFill="1" applyBorder="1" applyAlignment="1">
      <alignment horizontal="center" vertical="center" wrapText="1"/>
    </xf>
    <xf numFmtId="0" fontId="43" fillId="14" borderId="1" xfId="0" applyFont="1" applyFill="1" applyBorder="1" applyAlignment="1">
      <alignment horizontal="center" vertical="center" wrapText="1"/>
    </xf>
    <xf numFmtId="0" fontId="24" fillId="14" borderId="1" xfId="0" applyFont="1" applyFill="1" applyBorder="1" applyAlignment="1">
      <alignment horizontal="center" vertical="center" wrapText="1"/>
    </xf>
    <xf numFmtId="167" fontId="43" fillId="14" borderId="21" xfId="6" applyNumberFormat="1" applyFont="1" applyFill="1" applyBorder="1" applyAlignment="1">
      <alignment horizontal="center" vertical="center" wrapText="1"/>
    </xf>
    <xf numFmtId="9" fontId="43" fillId="14" borderId="4" xfId="5" applyFont="1" applyFill="1" applyBorder="1" applyAlignment="1">
      <alignment horizontal="center" vertical="center" wrapText="1"/>
    </xf>
    <xf numFmtId="0" fontId="31" fillId="12" borderId="4" xfId="0" applyFont="1" applyFill="1" applyBorder="1" applyAlignment="1">
      <alignment horizontal="center" vertical="center" wrapText="1"/>
    </xf>
    <xf numFmtId="9" fontId="22" fillId="0" borderId="0" xfId="5" applyFont="1" applyBorder="1" applyAlignment="1">
      <alignment horizontal="center" vertical="center"/>
    </xf>
    <xf numFmtId="164" fontId="43" fillId="14" borderId="4" xfId="6" applyFont="1" applyFill="1" applyBorder="1" applyAlignment="1">
      <alignment horizontal="center" vertical="center" wrapText="1"/>
    </xf>
    <xf numFmtId="9" fontId="32" fillId="37" borderId="21" xfId="5" applyFont="1" applyFill="1" applyBorder="1" applyAlignment="1">
      <alignment horizontal="center" vertical="center" wrapText="1"/>
    </xf>
    <xf numFmtId="0" fontId="39" fillId="14" borderId="21" xfId="0" applyFont="1" applyFill="1" applyBorder="1" applyAlignment="1">
      <alignment horizontal="center" vertical="center" wrapText="1"/>
    </xf>
    <xf numFmtId="0" fontId="34" fillId="14" borderId="21" xfId="0" applyFont="1" applyFill="1" applyBorder="1" applyAlignment="1">
      <alignment horizontal="center" vertical="center" wrapText="1"/>
    </xf>
    <xf numFmtId="0" fontId="33" fillId="14" borderId="21" xfId="0" applyFont="1" applyFill="1" applyBorder="1" applyAlignment="1">
      <alignment horizontal="center" vertical="center" wrapText="1"/>
    </xf>
    <xf numFmtId="0" fontId="41" fillId="14" borderId="21" xfId="0" applyFont="1" applyFill="1" applyBorder="1" applyAlignment="1">
      <alignment horizontal="center" vertical="center" wrapText="1"/>
    </xf>
    <xf numFmtId="1" fontId="41" fillId="14" borderId="21" xfId="0" applyNumberFormat="1" applyFont="1" applyFill="1" applyBorder="1" applyAlignment="1">
      <alignment horizontal="center" vertical="center"/>
    </xf>
    <xf numFmtId="10" fontId="41" fillId="14" borderId="1" xfId="0" applyNumberFormat="1" applyFont="1" applyFill="1" applyBorder="1" applyAlignment="1">
      <alignment horizontal="center" vertical="center" wrapText="1"/>
    </xf>
    <xf numFmtId="14" fontId="40" fillId="14" borderId="1" xfId="0" applyNumberFormat="1" applyFont="1" applyFill="1" applyBorder="1" applyAlignment="1">
      <alignment horizontal="center" vertical="center"/>
    </xf>
    <xf numFmtId="0" fontId="24" fillId="14" borderId="21" xfId="0" applyFont="1" applyFill="1" applyBorder="1" applyAlignment="1">
      <alignment horizontal="center" vertical="center" wrapText="1"/>
    </xf>
    <xf numFmtId="167" fontId="40" fillId="14" borderId="21" xfId="6" applyNumberFormat="1" applyFont="1" applyFill="1" applyBorder="1" applyAlignment="1">
      <alignment horizontal="center" vertical="center"/>
    </xf>
    <xf numFmtId="9" fontId="40" fillId="14" borderId="21" xfId="5" applyFont="1" applyFill="1" applyBorder="1" applyAlignment="1">
      <alignment horizontal="center" vertical="center"/>
    </xf>
    <xf numFmtId="164" fontId="40" fillId="14" borderId="21" xfId="6" applyFont="1" applyFill="1" applyBorder="1" applyAlignment="1">
      <alignment horizontal="center" vertical="center"/>
    </xf>
    <xf numFmtId="9" fontId="32" fillId="37" borderId="1" xfId="5" applyFont="1" applyFill="1" applyBorder="1" applyAlignment="1">
      <alignment horizontal="center" vertical="center" wrapText="1"/>
    </xf>
    <xf numFmtId="0" fontId="34" fillId="14" borderId="3" xfId="0" applyFont="1" applyFill="1" applyBorder="1" applyAlignment="1">
      <alignment horizontal="center" vertical="center" wrapText="1"/>
    </xf>
    <xf numFmtId="0" fontId="33" fillId="14" borderId="3" xfId="0" applyFont="1" applyFill="1" applyBorder="1" applyAlignment="1">
      <alignment horizontal="center" vertical="center" wrapText="1"/>
    </xf>
    <xf numFmtId="10" fontId="43" fillId="14" borderId="1" xfId="5" applyNumberFormat="1" applyFont="1" applyFill="1" applyBorder="1" applyAlignment="1">
      <alignment horizontal="center" vertical="center" wrapText="1"/>
    </xf>
    <xf numFmtId="164" fontId="40" fillId="14" borderId="1" xfId="6" applyFont="1" applyFill="1" applyBorder="1" applyAlignment="1">
      <alignment horizontal="center" vertical="center"/>
    </xf>
    <xf numFmtId="164" fontId="40" fillId="14" borderId="1" xfId="0" applyNumberFormat="1" applyFont="1" applyFill="1" applyBorder="1" applyAlignment="1">
      <alignment horizontal="center" vertical="center"/>
    </xf>
    <xf numFmtId="0" fontId="40" fillId="14" borderId="4" xfId="0" applyFont="1" applyFill="1" applyBorder="1" applyAlignment="1">
      <alignment horizontal="center" vertical="center"/>
    </xf>
    <xf numFmtId="167" fontId="40" fillId="14" borderId="3" xfId="6" applyNumberFormat="1" applyFont="1" applyFill="1" applyBorder="1" applyAlignment="1">
      <alignment horizontal="center" vertical="center"/>
    </xf>
    <xf numFmtId="167" fontId="40" fillId="14" borderId="4" xfId="6" applyNumberFormat="1" applyFont="1" applyFill="1" applyBorder="1" applyAlignment="1">
      <alignment horizontal="center" vertical="center"/>
    </xf>
    <xf numFmtId="9" fontId="40" fillId="14" borderId="4" xfId="5" applyFont="1" applyFill="1" applyBorder="1" applyAlignment="1">
      <alignment horizontal="center" vertical="center"/>
    </xf>
    <xf numFmtId="44" fontId="40" fillId="14" borderId="4" xfId="5" applyNumberFormat="1" applyFont="1" applyFill="1" applyBorder="1" applyAlignment="1">
      <alignment horizontal="center" vertical="center"/>
    </xf>
    <xf numFmtId="1" fontId="40"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0" fontId="40" fillId="14" borderId="3" xfId="0" applyFont="1" applyFill="1" applyBorder="1" applyAlignment="1">
      <alignment horizontal="center" vertical="center" wrapText="1"/>
    </xf>
    <xf numFmtId="10" fontId="44" fillId="14" borderId="1" xfId="5" applyNumberFormat="1" applyFont="1" applyFill="1" applyBorder="1" applyAlignment="1">
      <alignment horizontal="center" vertical="center" wrapText="1"/>
    </xf>
    <xf numFmtId="0" fontId="44" fillId="14" borderId="4" xfId="0" applyFont="1" applyFill="1" applyBorder="1" applyAlignment="1">
      <alignment horizontal="center" vertical="center" wrapText="1"/>
    </xf>
    <xf numFmtId="9" fontId="32" fillId="37" borderId="21" xfId="5" applyFont="1" applyFill="1" applyBorder="1" applyAlignment="1">
      <alignment horizontal="center" vertical="center"/>
    </xf>
    <xf numFmtId="167" fontId="40" fillId="14" borderId="21" xfId="6" applyNumberFormat="1" applyFont="1" applyFill="1" applyBorder="1" applyAlignment="1">
      <alignment vertical="center" wrapText="1"/>
    </xf>
    <xf numFmtId="9" fontId="40" fillId="14" borderId="21" xfId="5" applyFont="1" applyFill="1" applyBorder="1" applyAlignment="1">
      <alignment horizontal="center" vertical="center" wrapText="1"/>
    </xf>
    <xf numFmtId="44" fontId="40" fillId="14" borderId="21" xfId="5" applyNumberFormat="1" applyFont="1" applyFill="1" applyBorder="1" applyAlignment="1">
      <alignment horizontal="center" vertical="center" wrapText="1"/>
    </xf>
    <xf numFmtId="9" fontId="38" fillId="37" borderId="3" xfId="5" applyFont="1" applyFill="1" applyBorder="1" applyAlignment="1">
      <alignment horizontal="center" vertical="center" wrapText="1"/>
    </xf>
    <xf numFmtId="0" fontId="33" fillId="14" borderId="1" xfId="0" applyFont="1" applyFill="1" applyBorder="1" applyAlignment="1">
      <alignment horizontal="center" vertical="center" wrapText="1"/>
    </xf>
    <xf numFmtId="0" fontId="34" fillId="14" borderId="1" xfId="0" applyFont="1" applyFill="1" applyBorder="1" applyAlignment="1">
      <alignment horizontal="center" vertical="center" wrapText="1"/>
    </xf>
    <xf numFmtId="0" fontId="39" fillId="14" borderId="3" xfId="0" applyFont="1" applyFill="1" applyBorder="1" applyAlignment="1">
      <alignment horizontal="center" vertical="center" wrapText="1"/>
    </xf>
    <xf numFmtId="1" fontId="44" fillId="14" borderId="1" xfId="0" applyNumberFormat="1" applyFont="1" applyFill="1" applyBorder="1" applyAlignment="1">
      <alignment horizontal="center" vertical="center" wrapText="1"/>
    </xf>
    <xf numFmtId="0" fontId="44" fillId="14" borderId="3" xfId="0" applyFont="1" applyFill="1" applyBorder="1" applyAlignment="1">
      <alignment horizontal="center" vertical="center" wrapText="1"/>
    </xf>
    <xf numFmtId="0" fontId="40" fillId="14" borderId="3" xfId="0" applyFont="1" applyFill="1" applyBorder="1" applyAlignment="1">
      <alignment vertical="center" wrapText="1"/>
    </xf>
    <xf numFmtId="167" fontId="40" fillId="14" borderId="3" xfId="6" applyNumberFormat="1" applyFont="1" applyFill="1" applyBorder="1" applyAlignment="1">
      <alignment vertical="center" wrapText="1"/>
    </xf>
    <xf numFmtId="9" fontId="40" fillId="14" borderId="3" xfId="5" applyFont="1" applyFill="1" applyBorder="1" applyAlignment="1">
      <alignment horizontal="center" vertical="center" wrapText="1"/>
    </xf>
    <xf numFmtId="9" fontId="40" fillId="14" borderId="4" xfId="5" applyFont="1" applyFill="1" applyBorder="1" applyAlignment="1">
      <alignment horizontal="center" vertical="center" wrapText="1"/>
    </xf>
    <xf numFmtId="44" fontId="40" fillId="14" borderId="4" xfId="5" applyNumberFormat="1" applyFont="1" applyFill="1" applyBorder="1" applyAlignment="1">
      <alignment horizontal="center" vertical="center" wrapText="1"/>
    </xf>
    <xf numFmtId="44" fontId="40" fillId="22" borderId="1" xfId="5" applyNumberFormat="1" applyFont="1" applyFill="1" applyBorder="1" applyAlignment="1">
      <alignment horizontal="center" vertical="center" wrapText="1"/>
    </xf>
    <xf numFmtId="167" fontId="22" fillId="0" borderId="0" xfId="6" applyNumberFormat="1" applyFont="1" applyBorder="1" applyAlignment="1">
      <alignment horizontal="center" vertical="center"/>
    </xf>
    <xf numFmtId="0" fontId="32" fillId="29" borderId="21" xfId="0" applyFont="1" applyFill="1" applyBorder="1" applyAlignment="1">
      <alignment horizontal="center" vertical="center"/>
    </xf>
    <xf numFmtId="0" fontId="32" fillId="29" borderId="4" xfId="0" applyFont="1" applyFill="1" applyBorder="1" applyAlignment="1">
      <alignment horizontal="center" vertical="center"/>
    </xf>
    <xf numFmtId="0" fontId="32" fillId="29" borderId="3" xfId="0" applyFont="1" applyFill="1" applyBorder="1" applyAlignment="1">
      <alignment horizontal="center" vertical="center"/>
    </xf>
    <xf numFmtId="167" fontId="40" fillId="24" borderId="1" xfId="6" applyNumberFormat="1" applyFont="1" applyFill="1" applyBorder="1" applyAlignment="1">
      <alignment horizontal="center" vertical="center"/>
    </xf>
    <xf numFmtId="167" fontId="40" fillId="26" borderId="1" xfId="6" applyNumberFormat="1" applyFont="1" applyFill="1" applyBorder="1" applyAlignment="1">
      <alignment horizontal="center" vertical="center"/>
    </xf>
    <xf numFmtId="9" fontId="44" fillId="11" borderId="21" xfId="5" applyFont="1" applyFill="1" applyBorder="1" applyAlignment="1">
      <alignment horizontal="center" vertical="center" wrapText="1"/>
    </xf>
    <xf numFmtId="167" fontId="40" fillId="9" borderId="1" xfId="6" applyNumberFormat="1" applyFont="1" applyFill="1" applyBorder="1" applyAlignment="1">
      <alignment horizontal="center" vertical="center"/>
    </xf>
    <xf numFmtId="3" fontId="40" fillId="6" borderId="1" xfId="0" applyNumberFormat="1" applyFont="1" applyFill="1" applyBorder="1" applyAlignment="1">
      <alignment horizontal="center" vertical="center"/>
    </xf>
    <xf numFmtId="167" fontId="40" fillId="9" borderId="1" xfId="6" applyNumberFormat="1" applyFont="1" applyFill="1" applyBorder="1" applyAlignment="1">
      <alignment vertical="center"/>
    </xf>
    <xf numFmtId="9" fontId="40" fillId="9" borderId="1" xfId="5" applyFont="1" applyFill="1" applyBorder="1" applyAlignment="1">
      <alignment vertical="center"/>
    </xf>
    <xf numFmtId="0" fontId="44" fillId="11" borderId="3" xfId="0" applyFont="1" applyFill="1" applyBorder="1" applyAlignment="1">
      <alignment vertical="center" wrapText="1"/>
    </xf>
    <xf numFmtId="167" fontId="44" fillId="11" borderId="3" xfId="6" applyNumberFormat="1" applyFont="1" applyFill="1" applyBorder="1" applyAlignment="1">
      <alignment vertical="center" wrapText="1"/>
    </xf>
    <xf numFmtId="9" fontId="40" fillId="24" borderId="1" xfId="5" applyFont="1" applyFill="1" applyBorder="1" applyAlignment="1">
      <alignment horizontal="center" vertical="center"/>
    </xf>
    <xf numFmtId="0" fontId="40" fillId="26" borderId="21" xfId="0" applyFont="1" applyFill="1" applyBorder="1" applyAlignment="1">
      <alignment vertical="center"/>
    </xf>
    <xf numFmtId="167" fontId="40" fillId="26" borderId="1" xfId="6" applyNumberFormat="1" applyFont="1" applyFill="1" applyBorder="1" applyAlignment="1">
      <alignment vertical="center"/>
    </xf>
    <xf numFmtId="9" fontId="40" fillId="26" borderId="1" xfId="5" applyFont="1" applyFill="1" applyBorder="1" applyAlignment="1">
      <alignment vertical="center"/>
    </xf>
    <xf numFmtId="0" fontId="40" fillId="26" borderId="4" xfId="0" applyFont="1" applyFill="1" applyBorder="1" applyAlignment="1">
      <alignment vertical="center"/>
    </xf>
    <xf numFmtId="0" fontId="49" fillId="38" borderId="1" xfId="0" applyFont="1" applyFill="1" applyBorder="1" applyAlignment="1">
      <alignment horizontal="center" vertical="center" wrapText="1"/>
    </xf>
    <xf numFmtId="0" fontId="40" fillId="11" borderId="1" xfId="0" applyFont="1" applyFill="1" applyBorder="1" applyAlignment="1">
      <alignment horizontal="left" vertical="center" wrapText="1"/>
    </xf>
    <xf numFmtId="0" fontId="40" fillId="26" borderId="1" xfId="0" applyFont="1" applyFill="1" applyBorder="1" applyAlignment="1">
      <alignment vertical="center" wrapText="1"/>
    </xf>
    <xf numFmtId="0" fontId="38" fillId="21" borderId="21" xfId="0" applyFont="1" applyFill="1" applyBorder="1" applyAlignment="1">
      <alignment horizontal="center" vertical="center" wrapText="1"/>
    </xf>
    <xf numFmtId="0" fontId="38" fillId="21" borderId="4" xfId="0" applyFont="1" applyFill="1" applyBorder="1" applyAlignment="1">
      <alignment horizontal="center" vertical="center" wrapText="1"/>
    </xf>
    <xf numFmtId="0" fontId="38" fillId="21" borderId="3" xfId="0" applyFont="1" applyFill="1" applyBorder="1" applyAlignment="1">
      <alignment horizontal="center" vertical="center" wrapText="1"/>
    </xf>
    <xf numFmtId="0" fontId="38" fillId="25" borderId="21" xfId="0" applyFont="1" applyFill="1" applyBorder="1" applyAlignment="1">
      <alignment horizontal="center" vertical="center" wrapText="1"/>
    </xf>
    <xf numFmtId="0" fontId="38" fillId="25" borderId="3" xfId="0" applyFont="1" applyFill="1" applyBorder="1" applyAlignment="1">
      <alignment horizontal="center" vertical="center" wrapText="1"/>
    </xf>
    <xf numFmtId="3" fontId="38" fillId="27" borderId="21" xfId="0" applyNumberFormat="1" applyFont="1" applyFill="1" applyBorder="1" applyAlignment="1">
      <alignment horizontal="center" vertical="center" wrapText="1"/>
    </xf>
    <xf numFmtId="3" fontId="38" fillId="27" borderId="3" xfId="0" applyNumberFormat="1" applyFont="1" applyFill="1" applyBorder="1" applyAlignment="1">
      <alignment horizontal="center" vertical="center" wrapText="1"/>
    </xf>
    <xf numFmtId="0" fontId="32" fillId="15" borderId="21" xfId="0" applyFont="1" applyFill="1" applyBorder="1" applyAlignment="1">
      <alignment horizontal="center" vertical="center" wrapText="1"/>
    </xf>
    <xf numFmtId="0" fontId="32" fillId="15" borderId="3" xfId="0" applyFont="1" applyFill="1" applyBorder="1" applyAlignment="1">
      <alignment horizontal="center" vertical="center" wrapText="1"/>
    </xf>
    <xf numFmtId="0" fontId="32" fillId="31" borderId="21" xfId="0" applyFont="1" applyFill="1" applyBorder="1" applyAlignment="1">
      <alignment horizontal="center" vertical="center" wrapText="1"/>
    </xf>
    <xf numFmtId="0" fontId="32" fillId="31" borderId="4" xfId="0" applyFont="1" applyFill="1" applyBorder="1" applyAlignment="1">
      <alignment horizontal="center" vertical="center" wrapText="1"/>
    </xf>
    <xf numFmtId="0" fontId="32" fillId="31" borderId="3" xfId="0" applyFont="1" applyFill="1" applyBorder="1" applyAlignment="1">
      <alignment horizontal="center" vertical="center" wrapText="1"/>
    </xf>
    <xf numFmtId="2" fontId="32" fillId="30" borderId="21" xfId="5" applyNumberFormat="1" applyFont="1" applyFill="1" applyBorder="1" applyAlignment="1">
      <alignment horizontal="center" vertical="center" wrapText="1"/>
    </xf>
    <xf numFmtId="2" fontId="32" fillId="30" borderId="4" xfId="5" applyNumberFormat="1" applyFont="1" applyFill="1" applyBorder="1" applyAlignment="1">
      <alignment horizontal="center" vertical="center" wrapText="1"/>
    </xf>
    <xf numFmtId="2" fontId="32" fillId="30" borderId="3" xfId="5" applyNumberFormat="1" applyFont="1" applyFill="1" applyBorder="1" applyAlignment="1">
      <alignment horizontal="center" vertical="center" wrapText="1"/>
    </xf>
    <xf numFmtId="0" fontId="32" fillId="34" borderId="21" xfId="0" applyFont="1" applyFill="1" applyBorder="1" applyAlignment="1">
      <alignment horizontal="center" vertical="center" wrapText="1"/>
    </xf>
    <xf numFmtId="0" fontId="32" fillId="34" borderId="4" xfId="0" applyFont="1" applyFill="1" applyBorder="1" applyAlignment="1">
      <alignment horizontal="center" vertical="center" wrapText="1"/>
    </xf>
    <xf numFmtId="0" fontId="32" fillId="34" borderId="3" xfId="0" applyFont="1" applyFill="1" applyBorder="1" applyAlignment="1">
      <alignment horizontal="center" vertical="center" wrapText="1"/>
    </xf>
    <xf numFmtId="165" fontId="32" fillId="34" borderId="21" xfId="0" applyNumberFormat="1" applyFont="1" applyFill="1" applyBorder="1" applyAlignment="1">
      <alignment horizontal="center" vertical="center" wrapText="1"/>
    </xf>
    <xf numFmtId="165" fontId="32" fillId="34" borderId="4" xfId="0" applyNumberFormat="1" applyFont="1" applyFill="1" applyBorder="1" applyAlignment="1">
      <alignment horizontal="center" vertical="center" wrapText="1"/>
    </xf>
    <xf numFmtId="165" fontId="32" fillId="34" borderId="3" xfId="0" applyNumberFormat="1" applyFont="1" applyFill="1" applyBorder="1" applyAlignment="1">
      <alignment horizontal="center" vertical="center" wrapText="1"/>
    </xf>
    <xf numFmtId="3" fontId="32" fillId="32" borderId="4" xfId="0" applyNumberFormat="1" applyFont="1" applyFill="1" applyBorder="1" applyAlignment="1">
      <alignment horizontal="center" vertical="center" wrapText="1"/>
    </xf>
    <xf numFmtId="3" fontId="32" fillId="32" borderId="3" xfId="0" applyNumberFormat="1" applyFont="1" applyFill="1" applyBorder="1" applyAlignment="1">
      <alignment horizontal="center" vertical="center" wrapText="1"/>
    </xf>
    <xf numFmtId="0" fontId="27" fillId="35" borderId="3" xfId="0" applyFont="1" applyFill="1" applyBorder="1" applyAlignment="1">
      <alignment horizontal="center" vertical="center" wrapText="1"/>
    </xf>
    <xf numFmtId="0" fontId="27" fillId="35" borderId="4" xfId="0" applyFont="1" applyFill="1" applyBorder="1" applyAlignment="1">
      <alignment horizontal="center" vertical="center" wrapText="1"/>
    </xf>
    <xf numFmtId="0" fontId="32" fillId="17" borderId="21"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32" fillId="17" borderId="3" xfId="0" applyFont="1" applyFill="1" applyBorder="1" applyAlignment="1">
      <alignment horizontal="center" vertical="center" wrapText="1"/>
    </xf>
    <xf numFmtId="3" fontId="32" fillId="17" borderId="21" xfId="0" applyNumberFormat="1" applyFont="1" applyFill="1" applyBorder="1" applyAlignment="1">
      <alignment horizontal="center" vertical="center" wrapText="1"/>
    </xf>
    <xf numFmtId="3" fontId="32" fillId="17" borderId="3" xfId="0" applyNumberFormat="1" applyFont="1" applyFill="1" applyBorder="1" applyAlignment="1">
      <alignment horizontal="center" vertical="center" wrapText="1"/>
    </xf>
    <xf numFmtId="0" fontId="32" fillId="15" borderId="4" xfId="0" applyFont="1" applyFill="1" applyBorder="1" applyAlignment="1">
      <alignment horizontal="center" vertical="center" wrapText="1"/>
    </xf>
    <xf numFmtId="0" fontId="38" fillId="19" borderId="21" xfId="0" applyFont="1" applyFill="1" applyBorder="1" applyAlignment="1">
      <alignment horizontal="center" vertical="center" wrapText="1"/>
    </xf>
    <xf numFmtId="0" fontId="38" fillId="19" borderId="4" xfId="0" applyFont="1" applyFill="1" applyBorder="1" applyAlignment="1">
      <alignment horizontal="center" vertical="center" wrapText="1"/>
    </xf>
    <xf numFmtId="0" fontId="38" fillId="19" borderId="3" xfId="0" applyFont="1" applyFill="1" applyBorder="1" applyAlignment="1">
      <alignment horizontal="center" vertical="center" wrapText="1"/>
    </xf>
    <xf numFmtId="3" fontId="32" fillId="33" borderId="21" xfId="0" applyNumberFormat="1" applyFont="1" applyFill="1" applyBorder="1" applyAlignment="1">
      <alignment horizontal="center" vertical="center"/>
    </xf>
    <xf numFmtId="3" fontId="32" fillId="33" borderId="4" xfId="0" applyNumberFormat="1" applyFont="1" applyFill="1" applyBorder="1" applyAlignment="1">
      <alignment horizontal="center" vertical="center"/>
    </xf>
    <xf numFmtId="3" fontId="32" fillId="33" borderId="3" xfId="0" applyNumberFormat="1" applyFont="1" applyFill="1" applyBorder="1" applyAlignment="1">
      <alignment horizontal="center" vertical="center"/>
    </xf>
    <xf numFmtId="165" fontId="32" fillId="33" borderId="21" xfId="0" applyNumberFormat="1" applyFont="1" applyFill="1" applyBorder="1" applyAlignment="1">
      <alignment horizontal="center" vertical="center"/>
    </xf>
    <xf numFmtId="165" fontId="32" fillId="33" borderId="3" xfId="0" applyNumberFormat="1" applyFont="1" applyFill="1" applyBorder="1" applyAlignment="1">
      <alignment horizontal="center" vertical="center"/>
    </xf>
    <xf numFmtId="0" fontId="32" fillId="33" borderId="21" xfId="0" applyFont="1" applyFill="1" applyBorder="1" applyAlignment="1">
      <alignment horizontal="center" vertical="center"/>
    </xf>
    <xf numFmtId="0" fontId="32" fillId="33" borderId="4" xfId="0" applyFont="1" applyFill="1" applyBorder="1" applyAlignment="1">
      <alignment horizontal="center" vertical="center"/>
    </xf>
    <xf numFmtId="0" fontId="32" fillId="33" borderId="3" xfId="0" applyFont="1" applyFill="1" applyBorder="1" applyAlignment="1">
      <alignment horizontal="center" vertical="center"/>
    </xf>
    <xf numFmtId="0" fontId="40" fillId="7" borderId="21" xfId="0" applyFont="1" applyFill="1" applyBorder="1" applyAlignment="1">
      <alignment horizontal="center" vertical="center" wrapText="1"/>
    </xf>
    <xf numFmtId="0" fontId="40" fillId="7" borderId="21" xfId="0" applyFont="1" applyFill="1" applyBorder="1" applyAlignment="1">
      <alignment horizontal="center" vertical="center"/>
    </xf>
    <xf numFmtId="0" fontId="40" fillId="7" borderId="1" xfId="0" applyFont="1" applyFill="1" applyBorder="1" applyAlignment="1">
      <alignment horizontal="center" vertical="center"/>
    </xf>
    <xf numFmtId="0" fontId="26" fillId="0" borderId="1" xfId="0" applyFont="1" applyBorder="1" applyAlignment="1">
      <alignment horizontal="center" vertical="center" wrapText="1"/>
    </xf>
    <xf numFmtId="0" fontId="40" fillId="9" borderId="1" xfId="0" applyFont="1" applyFill="1" applyBorder="1" applyAlignment="1">
      <alignment horizontal="center" vertical="center"/>
    </xf>
    <xf numFmtId="9" fontId="40" fillId="24" borderId="21" xfId="5" applyFont="1" applyFill="1" applyBorder="1" applyAlignment="1">
      <alignment horizontal="center" vertical="center"/>
    </xf>
    <xf numFmtId="1" fontId="27" fillId="0" borderId="1" xfId="0" applyNumberFormat="1" applyFont="1" applyBorder="1" applyAlignment="1">
      <alignment horizontal="center" vertical="center" wrapText="1"/>
    </xf>
    <xf numFmtId="9" fontId="27" fillId="0" borderId="1" xfId="5" applyFont="1" applyBorder="1" applyAlignment="1">
      <alignment horizontal="center" vertical="center" wrapText="1"/>
    </xf>
    <xf numFmtId="9" fontId="40" fillId="6" borderId="1" xfId="5" applyFont="1" applyFill="1" applyBorder="1" applyAlignment="1">
      <alignment horizontal="center" vertical="center"/>
    </xf>
    <xf numFmtId="9" fontId="40" fillId="14" borderId="1" xfId="0" applyNumberFormat="1" applyFont="1" applyFill="1" applyBorder="1" applyAlignment="1">
      <alignment horizontal="center" vertical="center"/>
    </xf>
    <xf numFmtId="9" fontId="24" fillId="14" borderId="1" xfId="0" applyNumberFormat="1" applyFont="1" applyFill="1" applyBorder="1" applyAlignment="1">
      <alignment horizontal="center" vertical="center"/>
    </xf>
    <xf numFmtId="9" fontId="24" fillId="14" borderId="21" xfId="5" applyFont="1" applyFill="1" applyBorder="1" applyAlignment="1">
      <alignment horizontal="center" vertical="center"/>
    </xf>
    <xf numFmtId="9" fontId="40" fillId="16" borderId="1" xfId="5" applyFont="1" applyFill="1" applyBorder="1" applyAlignment="1">
      <alignment horizontal="center" vertical="center"/>
    </xf>
    <xf numFmtId="9" fontId="40" fillId="3" borderId="1" xfId="5" applyFont="1" applyFill="1" applyBorder="1" applyAlignment="1">
      <alignment horizontal="center" vertical="center"/>
    </xf>
    <xf numFmtId="9" fontId="24" fillId="14" borderId="1" xfId="5" applyFont="1" applyFill="1" applyBorder="1" applyAlignment="1">
      <alignment horizontal="center" vertical="center"/>
    </xf>
    <xf numFmtId="9" fontId="40" fillId="11" borderId="1" xfId="5" applyFont="1" applyFill="1" applyBorder="1" applyAlignment="1">
      <alignment horizontal="center" vertical="center"/>
    </xf>
    <xf numFmtId="9" fontId="44" fillId="28" borderId="1" xfId="5" applyFont="1" applyFill="1" applyBorder="1" applyAlignment="1">
      <alignment horizontal="center" vertical="center" wrapText="1"/>
    </xf>
    <xf numFmtId="9" fontId="40" fillId="20" borderId="1" xfId="5" applyFont="1" applyFill="1" applyBorder="1" applyAlignment="1">
      <alignment horizontal="center" vertical="center"/>
    </xf>
    <xf numFmtId="9" fontId="40" fillId="22" borderId="1" xfId="5" applyFont="1" applyFill="1" applyBorder="1" applyAlignment="1">
      <alignment horizontal="center"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18" fillId="0" borderId="1" xfId="0" applyFont="1" applyBorder="1" applyAlignment="1">
      <alignment horizontal="left" vertical="center" wrapText="1"/>
    </xf>
    <xf numFmtId="0" fontId="14" fillId="0" borderId="8" xfId="0" applyFont="1" applyBorder="1" applyAlignment="1">
      <alignment horizontal="justify" vertical="center" wrapText="1"/>
    </xf>
    <xf numFmtId="0" fontId="14" fillId="0" borderId="9" xfId="0" applyFont="1" applyBorder="1" applyAlignment="1">
      <alignment horizontal="justify" vertical="center" wrapText="1"/>
    </xf>
    <xf numFmtId="0" fontId="14" fillId="0" borderId="10" xfId="0" applyFont="1" applyBorder="1" applyAlignment="1">
      <alignment horizontal="justify" vertical="center" wrapText="1"/>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horizontal="center" vertical="center"/>
    </xf>
    <xf numFmtId="0" fontId="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3" fillId="3" borderId="1" xfId="0" applyFont="1" applyFill="1" applyBorder="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0" fontId="2" fillId="3" borderId="1" xfId="0" applyFont="1" applyFill="1" applyBorder="1" applyAlignment="1">
      <alignment horizontal="left" vertical="center" wrapText="1"/>
    </xf>
    <xf numFmtId="0" fontId="4" fillId="0" borderId="1" xfId="0" applyFont="1" applyBorder="1" applyAlignment="1">
      <alignment horizontal="left" vertical="center" wrapText="1"/>
    </xf>
    <xf numFmtId="0" fontId="16" fillId="0" borderId="1" xfId="0" applyFont="1" applyBorder="1" applyAlignment="1">
      <alignment horizontal="center" vertical="center"/>
    </xf>
    <xf numFmtId="0" fontId="0" fillId="0" borderId="6" xfId="0" applyBorder="1" applyAlignment="1">
      <alignment horizontal="center"/>
    </xf>
    <xf numFmtId="0" fontId="14" fillId="0" borderId="1" xfId="0" applyFont="1" applyBorder="1" applyAlignment="1">
      <alignment horizontal="center" vertical="center" wrapText="1"/>
    </xf>
    <xf numFmtId="0" fontId="4" fillId="0" borderId="1" xfId="0" applyFont="1" applyBorder="1" applyAlignment="1">
      <alignment vertical="center" wrapText="1"/>
    </xf>
    <xf numFmtId="0" fontId="15" fillId="0" borderId="0" xfId="0" applyFont="1" applyAlignment="1">
      <alignment horizontal="center" vertical="center"/>
    </xf>
    <xf numFmtId="0" fontId="2" fillId="0" borderId="1" xfId="0" applyFont="1" applyBorder="1" applyAlignment="1">
      <alignment horizontal="left" vertical="center" wrapText="1"/>
    </xf>
    <xf numFmtId="1" fontId="23" fillId="0" borderId="1" xfId="0" applyNumberFormat="1" applyFont="1" applyBorder="1" applyAlignment="1">
      <alignment horizontal="center" vertical="center" wrapText="1"/>
    </xf>
    <xf numFmtId="1" fontId="23" fillId="0" borderId="8" xfId="0" applyNumberFormat="1" applyFont="1" applyBorder="1" applyAlignment="1">
      <alignment horizontal="center" vertical="center" wrapText="1"/>
    </xf>
    <xf numFmtId="9" fontId="27" fillId="0" borderId="1" xfId="5" applyFont="1" applyBorder="1" applyAlignment="1">
      <alignment horizontal="center" vertical="center"/>
    </xf>
    <xf numFmtId="9" fontId="27" fillId="0" borderId="21" xfId="5" applyFont="1" applyBorder="1" applyAlignment="1">
      <alignment horizontal="center" vertical="center"/>
    </xf>
    <xf numFmtId="9" fontId="27" fillId="0" borderId="4" xfId="5" applyFont="1" applyBorder="1" applyAlignment="1">
      <alignment horizontal="center" vertical="center"/>
    </xf>
    <xf numFmtId="9" fontId="27" fillId="0" borderId="3" xfId="5" applyFont="1" applyBorder="1" applyAlignment="1">
      <alignment horizontal="center" vertical="center"/>
    </xf>
    <xf numFmtId="0" fontId="30" fillId="14" borderId="21" xfId="0" applyFont="1" applyFill="1" applyBorder="1" applyAlignment="1">
      <alignment horizontal="center" vertical="center" wrapText="1"/>
    </xf>
    <xf numFmtId="0" fontId="30" fillId="14" borderId="3" xfId="0" applyFont="1" applyFill="1" applyBorder="1" applyAlignment="1">
      <alignment horizontal="center" vertical="center" wrapText="1"/>
    </xf>
    <xf numFmtId="0" fontId="40" fillId="7" borderId="4" xfId="0" applyFont="1" applyFill="1" applyBorder="1" applyAlignment="1">
      <alignment horizontal="center" vertical="center" wrapText="1"/>
    </xf>
    <xf numFmtId="0" fontId="40" fillId="7" borderId="3" xfId="0" applyFont="1" applyFill="1" applyBorder="1" applyAlignment="1">
      <alignment horizontal="center" vertical="center" wrapText="1"/>
    </xf>
    <xf numFmtId="9" fontId="40" fillId="3" borderId="21" xfId="5" applyFont="1" applyFill="1" applyBorder="1" applyAlignment="1">
      <alignment horizontal="center" vertical="center"/>
    </xf>
    <xf numFmtId="9" fontId="40" fillId="3" borderId="3" xfId="5" applyFont="1" applyFill="1" applyBorder="1" applyAlignment="1">
      <alignment horizontal="center" vertical="center"/>
    </xf>
    <xf numFmtId="9" fontId="40" fillId="11" borderId="21" xfId="5" applyFont="1" applyFill="1" applyBorder="1" applyAlignment="1">
      <alignment horizontal="center" vertical="center"/>
    </xf>
    <xf numFmtId="9" fontId="40" fillId="11" borderId="4" xfId="5" applyFont="1" applyFill="1" applyBorder="1" applyAlignment="1">
      <alignment horizontal="center" vertical="center"/>
    </xf>
    <xf numFmtId="9" fontId="40" fillId="11" borderId="3" xfId="5" applyFont="1" applyFill="1" applyBorder="1" applyAlignment="1">
      <alignment horizontal="center" vertical="center"/>
    </xf>
    <xf numFmtId="9" fontId="44" fillId="28" borderId="21" xfId="5" applyFont="1" applyFill="1" applyBorder="1" applyAlignment="1">
      <alignment horizontal="center" vertical="center" wrapText="1"/>
    </xf>
    <xf numFmtId="9" fontId="44" fillId="28" borderId="3" xfId="5" applyFont="1" applyFill="1" applyBorder="1" applyAlignment="1">
      <alignment horizontal="center" vertical="center" wrapText="1"/>
    </xf>
    <xf numFmtId="9" fontId="40" fillId="18" borderId="21" xfId="5" applyFont="1" applyFill="1" applyBorder="1" applyAlignment="1">
      <alignment horizontal="center" vertical="center" wrapText="1"/>
    </xf>
    <xf numFmtId="9" fontId="40" fillId="18" borderId="4" xfId="5" applyFont="1" applyFill="1" applyBorder="1" applyAlignment="1">
      <alignment horizontal="center" vertical="center" wrapText="1"/>
    </xf>
    <xf numFmtId="9" fontId="40" fillId="18" borderId="3" xfId="5" applyFont="1" applyFill="1" applyBorder="1" applyAlignment="1">
      <alignment horizontal="center" vertical="center" wrapText="1"/>
    </xf>
    <xf numFmtId="9" fontId="40" fillId="20" borderId="21" xfId="5" applyFont="1" applyFill="1" applyBorder="1" applyAlignment="1">
      <alignment horizontal="center" vertical="center"/>
    </xf>
    <xf numFmtId="9" fontId="40" fillId="20" borderId="3" xfId="5" applyFont="1" applyFill="1" applyBorder="1" applyAlignment="1">
      <alignment horizontal="center" vertical="center"/>
    </xf>
    <xf numFmtId="9" fontId="40" fillId="24" borderId="21" xfId="5" applyFont="1" applyFill="1" applyBorder="1" applyAlignment="1">
      <alignment horizontal="center" vertical="center"/>
    </xf>
    <xf numFmtId="9" fontId="40" fillId="24" borderId="4" xfId="5" applyFont="1" applyFill="1" applyBorder="1" applyAlignment="1">
      <alignment horizontal="center" vertical="center"/>
    </xf>
    <xf numFmtId="9" fontId="40" fillId="24" borderId="3" xfId="5" applyFont="1" applyFill="1" applyBorder="1" applyAlignment="1">
      <alignment horizontal="center" vertical="center"/>
    </xf>
    <xf numFmtId="9" fontId="40" fillId="26" borderId="21" xfId="5" applyFont="1" applyFill="1" applyBorder="1" applyAlignment="1">
      <alignment horizontal="center" vertical="center"/>
    </xf>
    <xf numFmtId="9" fontId="40" fillId="26" borderId="3" xfId="5" applyFont="1" applyFill="1" applyBorder="1" applyAlignment="1">
      <alignment horizontal="center" vertical="center"/>
    </xf>
    <xf numFmtId="3" fontId="38" fillId="27" borderId="21" xfId="0" applyNumberFormat="1" applyFont="1" applyFill="1" applyBorder="1" applyAlignment="1">
      <alignment horizontal="center" vertical="center" wrapText="1"/>
    </xf>
    <xf numFmtId="3" fontId="38" fillId="27" borderId="3" xfId="0" applyNumberFormat="1" applyFont="1" applyFill="1" applyBorder="1" applyAlignment="1">
      <alignment horizontal="center" vertical="center" wrapText="1"/>
    </xf>
    <xf numFmtId="0" fontId="48" fillId="26" borderId="21" xfId="7" applyFill="1" applyBorder="1" applyAlignment="1">
      <alignment horizontal="center" vertical="center" wrapText="1"/>
    </xf>
    <xf numFmtId="0" fontId="40" fillId="26" borderId="3" xfId="0" applyFont="1" applyFill="1" applyBorder="1" applyAlignment="1">
      <alignment horizontal="center" vertical="center" wrapText="1"/>
    </xf>
    <xf numFmtId="0" fontId="40" fillId="11" borderId="21" xfId="0" applyFont="1" applyFill="1" applyBorder="1" applyAlignment="1">
      <alignment horizontal="center" vertical="center"/>
    </xf>
    <xf numFmtId="0" fontId="40" fillId="11" borderId="4" xfId="0" applyFont="1" applyFill="1" applyBorder="1" applyAlignment="1">
      <alignment horizontal="center" vertical="center"/>
    </xf>
    <xf numFmtId="0" fontId="40" fillId="11" borderId="3" xfId="0" applyFont="1" applyFill="1" applyBorder="1" applyAlignment="1">
      <alignment horizontal="center" vertical="center"/>
    </xf>
    <xf numFmtId="0" fontId="40" fillId="11" borderId="21" xfId="0" applyFont="1" applyFill="1" applyBorder="1" applyAlignment="1">
      <alignment horizontal="center" vertical="center" wrapText="1"/>
    </xf>
    <xf numFmtId="0" fontId="40" fillId="11" borderId="4" xfId="0" applyFont="1" applyFill="1" applyBorder="1" applyAlignment="1">
      <alignment horizontal="center" vertical="center" wrapText="1"/>
    </xf>
    <xf numFmtId="0" fontId="40" fillId="11" borderId="3" xfId="0" applyFont="1" applyFill="1" applyBorder="1" applyAlignment="1">
      <alignment horizontal="center" vertical="center" wrapText="1"/>
    </xf>
    <xf numFmtId="0" fontId="39" fillId="26" borderId="21" xfId="0" applyFont="1" applyFill="1" applyBorder="1" applyAlignment="1">
      <alignment horizontal="center" vertical="center" wrapText="1"/>
    </xf>
    <xf numFmtId="0" fontId="39" fillId="26" borderId="3" xfId="0" applyFont="1" applyFill="1" applyBorder="1" applyAlignment="1">
      <alignment horizontal="center" vertical="center" wrapText="1"/>
    </xf>
    <xf numFmtId="0" fontId="40" fillId="24" borderId="21" xfId="0" applyFont="1" applyFill="1" applyBorder="1" applyAlignment="1">
      <alignment horizontal="center" vertical="center"/>
    </xf>
    <xf numFmtId="0" fontId="40" fillId="24" borderId="3" xfId="0" applyFont="1" applyFill="1" applyBorder="1" applyAlignment="1">
      <alignment horizontal="center" vertical="center"/>
    </xf>
    <xf numFmtId="14" fontId="40" fillId="24" borderId="21" xfId="0" applyNumberFormat="1" applyFont="1" applyFill="1" applyBorder="1" applyAlignment="1">
      <alignment horizontal="center" vertical="center"/>
    </xf>
    <xf numFmtId="14" fontId="40" fillId="24" borderId="3" xfId="0" applyNumberFormat="1" applyFont="1" applyFill="1" applyBorder="1" applyAlignment="1">
      <alignment horizontal="center" vertical="center"/>
    </xf>
    <xf numFmtId="0" fontId="24" fillId="24" borderId="21" xfId="0" applyFont="1" applyFill="1" applyBorder="1" applyAlignment="1">
      <alignment horizontal="center" vertical="center" wrapText="1"/>
    </xf>
    <xf numFmtId="0" fontId="24" fillId="24" borderId="4" xfId="0" applyFont="1" applyFill="1" applyBorder="1" applyAlignment="1">
      <alignment horizontal="center" vertical="center" wrapText="1"/>
    </xf>
    <xf numFmtId="0" fontId="24" fillId="24" borderId="3" xfId="0" applyFont="1" applyFill="1" applyBorder="1" applyAlignment="1">
      <alignment horizontal="center" vertical="center" wrapText="1"/>
    </xf>
    <xf numFmtId="0" fontId="40" fillId="28" borderId="21" xfId="0" applyFont="1" applyFill="1" applyBorder="1" applyAlignment="1">
      <alignment horizontal="center" vertical="center" wrapText="1"/>
    </xf>
    <xf numFmtId="0" fontId="40" fillId="28" borderId="3" xfId="0" applyFont="1" applyFill="1" applyBorder="1" applyAlignment="1">
      <alignment horizontal="center" vertical="center" wrapText="1"/>
    </xf>
    <xf numFmtId="0" fontId="40" fillId="24" borderId="21" xfId="0" applyFont="1" applyFill="1" applyBorder="1" applyAlignment="1">
      <alignment horizontal="center" vertical="center" wrapText="1"/>
    </xf>
    <xf numFmtId="0" fontId="40" fillId="24" borderId="3" xfId="0" applyFont="1" applyFill="1" applyBorder="1" applyAlignment="1">
      <alignment horizontal="center" vertical="center" wrapText="1"/>
    </xf>
    <xf numFmtId="44" fontId="40" fillId="24" borderId="21" xfId="5" applyNumberFormat="1" applyFont="1" applyFill="1" applyBorder="1" applyAlignment="1">
      <alignment horizontal="center" vertical="center"/>
    </xf>
    <xf numFmtId="44" fontId="40" fillId="24" borderId="4" xfId="5" applyNumberFormat="1" applyFont="1" applyFill="1" applyBorder="1" applyAlignment="1">
      <alignment horizontal="center" vertical="center"/>
    </xf>
    <xf numFmtId="44" fontId="40" fillId="24" borderId="3" xfId="5" applyNumberFormat="1" applyFont="1" applyFill="1" applyBorder="1" applyAlignment="1">
      <alignment horizontal="center" vertical="center"/>
    </xf>
    <xf numFmtId="0" fontId="32" fillId="29" borderId="1" xfId="0" applyFont="1" applyFill="1" applyBorder="1" applyAlignment="1">
      <alignment horizontal="center" vertical="center"/>
    </xf>
    <xf numFmtId="0" fontId="40" fillId="20" borderId="21" xfId="0" applyFont="1" applyFill="1" applyBorder="1" applyAlignment="1">
      <alignment horizontal="center" vertical="center"/>
    </xf>
    <xf numFmtId="0" fontId="40" fillId="20" borderId="3" xfId="0" applyFont="1" applyFill="1" applyBorder="1" applyAlignment="1">
      <alignment horizontal="center" vertical="center"/>
    </xf>
    <xf numFmtId="0" fontId="44" fillId="28" borderId="21" xfId="0" applyFont="1" applyFill="1" applyBorder="1" applyAlignment="1">
      <alignment horizontal="center" vertical="center" wrapText="1"/>
    </xf>
    <xf numFmtId="0" fontId="44" fillId="28" borderId="3" xfId="0" applyFont="1" applyFill="1" applyBorder="1" applyAlignment="1">
      <alignment horizontal="center" vertical="center" wrapText="1"/>
    </xf>
    <xf numFmtId="0" fontId="40" fillId="18" borderId="21" xfId="0" applyFont="1" applyFill="1" applyBorder="1" applyAlignment="1">
      <alignment horizontal="center" vertical="center" wrapText="1"/>
    </xf>
    <xf numFmtId="0" fontId="40" fillId="18" borderId="4" xfId="0" applyFont="1" applyFill="1" applyBorder="1" applyAlignment="1">
      <alignment horizontal="center" vertical="center" wrapText="1"/>
    </xf>
    <xf numFmtId="0" fontId="40" fillId="18" borderId="3" xfId="0" applyFont="1" applyFill="1" applyBorder="1" applyAlignment="1">
      <alignment horizontal="center" vertical="center" wrapText="1"/>
    </xf>
    <xf numFmtId="0" fontId="48" fillId="3" borderId="21" xfId="7" applyFill="1" applyBorder="1" applyAlignment="1">
      <alignment horizontal="center" vertical="center" wrapText="1"/>
    </xf>
    <xf numFmtId="0" fontId="40" fillId="3" borderId="4" xfId="0" applyFont="1" applyFill="1" applyBorder="1" applyAlignment="1">
      <alignment horizontal="center" vertical="center" wrapText="1"/>
    </xf>
    <xf numFmtId="0" fontId="40" fillId="3" borderId="3" xfId="0" applyFont="1" applyFill="1" applyBorder="1" applyAlignment="1">
      <alignment horizontal="center" vertical="center" wrapText="1"/>
    </xf>
    <xf numFmtId="0" fontId="40" fillId="28" borderId="21" xfId="0" applyFont="1" applyFill="1" applyBorder="1" applyAlignment="1">
      <alignment horizontal="center" vertical="center"/>
    </xf>
    <xf numFmtId="0" fontId="40" fillId="28" borderId="4" xfId="0" applyFont="1" applyFill="1" applyBorder="1" applyAlignment="1">
      <alignment horizontal="center" vertical="center"/>
    </xf>
    <xf numFmtId="0" fontId="40" fillId="28" borderId="3" xfId="0" applyFont="1" applyFill="1" applyBorder="1" applyAlignment="1">
      <alignment horizontal="center" vertical="center"/>
    </xf>
    <xf numFmtId="0" fontId="40" fillId="18" borderId="21" xfId="0" applyFont="1" applyFill="1" applyBorder="1" applyAlignment="1">
      <alignment horizontal="center" vertical="center"/>
    </xf>
    <xf numFmtId="0" fontId="40" fillId="18" borderId="4" xfId="0" applyFont="1" applyFill="1" applyBorder="1" applyAlignment="1">
      <alignment horizontal="center" vertical="center"/>
    </xf>
    <xf numFmtId="0" fontId="40" fillId="18" borderId="3" xfId="0" applyFont="1" applyFill="1" applyBorder="1" applyAlignment="1">
      <alignment horizontal="center" vertical="center"/>
    </xf>
    <xf numFmtId="44" fontId="40" fillId="20" borderId="21" xfId="5" applyNumberFormat="1" applyFont="1" applyFill="1" applyBorder="1" applyAlignment="1">
      <alignment horizontal="center" vertical="center" wrapText="1"/>
    </xf>
    <xf numFmtId="44" fontId="40" fillId="20" borderId="4" xfId="5" applyNumberFormat="1" applyFont="1" applyFill="1" applyBorder="1" applyAlignment="1">
      <alignment horizontal="center" vertical="center" wrapText="1"/>
    </xf>
    <xf numFmtId="0" fontId="48" fillId="11" borderId="21" xfId="7" applyFill="1" applyBorder="1" applyAlignment="1">
      <alignment horizontal="center" vertical="center" wrapText="1"/>
    </xf>
    <xf numFmtId="0" fontId="40" fillId="3" borderId="21" xfId="0" applyFont="1" applyFill="1" applyBorder="1" applyAlignment="1">
      <alignment horizontal="center" vertical="center" wrapText="1"/>
    </xf>
    <xf numFmtId="0" fontId="40" fillId="3" borderId="21" xfId="0" applyFont="1" applyFill="1" applyBorder="1" applyAlignment="1">
      <alignment horizontal="center" vertical="center"/>
    </xf>
    <xf numFmtId="0" fontId="40" fillId="3" borderId="3" xfId="0" applyFont="1" applyFill="1" applyBorder="1" applyAlignment="1">
      <alignment horizontal="center" vertical="center"/>
    </xf>
    <xf numFmtId="0" fontId="40" fillId="20" borderId="21" xfId="0" applyFont="1" applyFill="1" applyBorder="1" applyAlignment="1">
      <alignment horizontal="center" vertical="center" wrapText="1"/>
    </xf>
    <xf numFmtId="0" fontId="40" fillId="20" borderId="3" xfId="0" applyFont="1" applyFill="1" applyBorder="1" applyAlignment="1">
      <alignment horizontal="center" vertical="center" wrapText="1"/>
    </xf>
    <xf numFmtId="0" fontId="40" fillId="3" borderId="4" xfId="0" applyFont="1" applyFill="1" applyBorder="1" applyAlignment="1">
      <alignment horizontal="center" vertical="center"/>
    </xf>
    <xf numFmtId="167" fontId="40" fillId="3" borderId="21" xfId="6" applyNumberFormat="1" applyFont="1" applyFill="1" applyBorder="1" applyAlignment="1">
      <alignment horizontal="center" vertical="center"/>
    </xf>
    <xf numFmtId="167" fontId="40" fillId="3" borderId="4" xfId="6" applyNumberFormat="1" applyFont="1" applyFill="1" applyBorder="1" applyAlignment="1">
      <alignment horizontal="center" vertical="center"/>
    </xf>
    <xf numFmtId="167" fontId="40" fillId="3" borderId="3" xfId="6" applyNumberFormat="1" applyFont="1" applyFill="1" applyBorder="1" applyAlignment="1">
      <alignment horizontal="center" vertical="center"/>
    </xf>
    <xf numFmtId="44" fontId="40" fillId="18" borderId="21" xfId="5" applyNumberFormat="1" applyFont="1" applyFill="1" applyBorder="1" applyAlignment="1">
      <alignment horizontal="center" vertical="center" wrapText="1"/>
    </xf>
    <xf numFmtId="44" fontId="40" fillId="18" borderId="4" xfId="5" applyNumberFormat="1" applyFont="1" applyFill="1" applyBorder="1" applyAlignment="1">
      <alignment horizontal="center" vertical="center" wrapText="1"/>
    </xf>
    <xf numFmtId="44" fontId="40" fillId="18" borderId="3" xfId="5" applyNumberFormat="1" applyFont="1" applyFill="1" applyBorder="1" applyAlignment="1">
      <alignment horizontal="center" vertical="center" wrapText="1"/>
    </xf>
    <xf numFmtId="9" fontId="40" fillId="20" borderId="21" xfId="5" applyFont="1" applyFill="1" applyBorder="1" applyAlignment="1">
      <alignment horizontal="center" vertical="center" wrapText="1"/>
    </xf>
    <xf numFmtId="9" fontId="40" fillId="20" borderId="4" xfId="5" applyFont="1" applyFill="1" applyBorder="1" applyAlignment="1">
      <alignment horizontal="center" vertical="center" wrapText="1"/>
    </xf>
    <xf numFmtId="0" fontId="44" fillId="20" borderId="21" xfId="0" applyFont="1" applyFill="1" applyBorder="1" applyAlignment="1">
      <alignment horizontal="center" vertical="center" wrapText="1"/>
    </xf>
    <xf numFmtId="0" fontId="44" fillId="20" borderId="4" xfId="0" applyFont="1" applyFill="1" applyBorder="1" applyAlignment="1">
      <alignment horizontal="center" vertical="center" wrapText="1"/>
    </xf>
    <xf numFmtId="0" fontId="44" fillId="20" borderId="3" xfId="0" applyFont="1" applyFill="1" applyBorder="1" applyAlignment="1">
      <alignment horizontal="center" vertical="center" wrapText="1"/>
    </xf>
    <xf numFmtId="0" fontId="40" fillId="20" borderId="1" xfId="0" applyFont="1" applyFill="1" applyBorder="1" applyAlignment="1">
      <alignment horizontal="center" vertical="center" wrapText="1"/>
    </xf>
    <xf numFmtId="9" fontId="40" fillId="28" borderId="21" xfId="5" applyFont="1" applyFill="1" applyBorder="1" applyAlignment="1">
      <alignment horizontal="center" vertical="center" wrapText="1"/>
    </xf>
    <xf numFmtId="9" fontId="40" fillId="28" borderId="4" xfId="5" applyFont="1" applyFill="1" applyBorder="1" applyAlignment="1">
      <alignment horizontal="center" vertical="center" wrapText="1"/>
    </xf>
    <xf numFmtId="9" fontId="40" fillId="28" borderId="3" xfId="5" applyFont="1" applyFill="1" applyBorder="1" applyAlignment="1">
      <alignment horizontal="center" vertical="center" wrapText="1"/>
    </xf>
    <xf numFmtId="44" fontId="40" fillId="10" borderId="21" xfId="5" applyNumberFormat="1" applyFont="1" applyFill="1" applyBorder="1" applyAlignment="1">
      <alignment horizontal="center" vertical="center"/>
    </xf>
    <xf numFmtId="44" fontId="40" fillId="10" borderId="4" xfId="5" applyNumberFormat="1" applyFont="1" applyFill="1" applyBorder="1" applyAlignment="1">
      <alignment horizontal="center" vertical="center"/>
    </xf>
    <xf numFmtId="44" fontId="40" fillId="10" borderId="3" xfId="5" applyNumberFormat="1" applyFont="1" applyFill="1" applyBorder="1" applyAlignment="1">
      <alignment horizontal="center" vertical="center"/>
    </xf>
    <xf numFmtId="9" fontId="40" fillId="20" borderId="3" xfId="5" applyFont="1" applyFill="1" applyBorder="1" applyAlignment="1">
      <alignment horizontal="center" vertical="center" wrapText="1"/>
    </xf>
    <xf numFmtId="9" fontId="23" fillId="0" borderId="1" xfId="5" applyFont="1" applyBorder="1" applyAlignment="1">
      <alignment horizontal="center" vertical="center"/>
    </xf>
    <xf numFmtId="167" fontId="47" fillId="0" borderId="1" xfId="6" applyNumberFormat="1" applyFont="1" applyBorder="1" applyAlignment="1">
      <alignment horizontal="center" vertical="center" wrapText="1"/>
    </xf>
    <xf numFmtId="164" fontId="47" fillId="0" borderId="1" xfId="6" applyFont="1" applyBorder="1" applyAlignment="1">
      <alignment horizontal="center" vertical="center"/>
    </xf>
    <xf numFmtId="9" fontId="47" fillId="0" borderId="1" xfId="5" applyFont="1" applyBorder="1" applyAlignment="1">
      <alignment horizontal="center" vertical="center"/>
    </xf>
    <xf numFmtId="0" fontId="40" fillId="7" borderId="21" xfId="0" applyFont="1" applyFill="1" applyBorder="1" applyAlignment="1">
      <alignment horizontal="center" vertical="center" wrapText="1"/>
    </xf>
    <xf numFmtId="44" fontId="40" fillId="26" borderId="21" xfId="5" applyNumberFormat="1" applyFont="1" applyFill="1" applyBorder="1" applyAlignment="1">
      <alignment horizontal="center" vertical="center"/>
    </xf>
    <xf numFmtId="44" fontId="40" fillId="26" borderId="3" xfId="5" applyNumberFormat="1" applyFont="1" applyFill="1" applyBorder="1" applyAlignment="1">
      <alignment horizontal="center" vertical="center"/>
    </xf>
    <xf numFmtId="0" fontId="44" fillId="26" borderId="21" xfId="0" applyFont="1" applyFill="1" applyBorder="1" applyAlignment="1">
      <alignment horizontal="center" vertical="center" wrapText="1"/>
    </xf>
    <xf numFmtId="0" fontId="44" fillId="26" borderId="3" xfId="0" applyFont="1" applyFill="1" applyBorder="1" applyAlignment="1">
      <alignment horizontal="center" vertical="center" wrapText="1"/>
    </xf>
    <xf numFmtId="164" fontId="40" fillId="24" borderId="21" xfId="6" applyFont="1" applyFill="1" applyBorder="1" applyAlignment="1">
      <alignment horizontal="center" vertical="center"/>
    </xf>
    <xf numFmtId="164" fontId="40" fillId="24" borderId="3" xfId="6" applyFont="1" applyFill="1" applyBorder="1" applyAlignment="1">
      <alignment horizontal="center" vertical="center"/>
    </xf>
    <xf numFmtId="0" fontId="44" fillId="28" borderId="4" xfId="0" applyFont="1" applyFill="1" applyBorder="1" applyAlignment="1">
      <alignment horizontal="center" vertical="center" wrapText="1"/>
    </xf>
    <xf numFmtId="0" fontId="41" fillId="28" borderId="1" xfId="0" applyFont="1" applyFill="1" applyBorder="1" applyAlignment="1">
      <alignment horizontal="center" vertical="center" wrapText="1"/>
    </xf>
    <xf numFmtId="0" fontId="40" fillId="18" borderId="1" xfId="0" applyFont="1" applyFill="1" applyBorder="1" applyAlignment="1">
      <alignment horizontal="center" vertical="center" wrapText="1"/>
    </xf>
    <xf numFmtId="0" fontId="40" fillId="7" borderId="21" xfId="0" applyFont="1" applyFill="1" applyBorder="1" applyAlignment="1">
      <alignment horizontal="center" vertical="center"/>
    </xf>
    <xf numFmtId="0" fontId="40" fillId="7" borderId="4" xfId="0" applyFont="1" applyFill="1" applyBorder="1" applyAlignment="1">
      <alignment horizontal="center" vertical="center"/>
    </xf>
    <xf numFmtId="0" fontId="40" fillId="7" borderId="3" xfId="0" applyFont="1" applyFill="1" applyBorder="1" applyAlignment="1">
      <alignment horizontal="center" vertical="center"/>
    </xf>
    <xf numFmtId="0" fontId="44" fillId="11" borderId="21" xfId="0" applyFont="1" applyFill="1" applyBorder="1" applyAlignment="1">
      <alignment horizontal="center" vertical="center" wrapText="1"/>
    </xf>
    <xf numFmtId="0" fontId="44" fillId="11" borderId="4" xfId="0" applyFont="1" applyFill="1" applyBorder="1" applyAlignment="1">
      <alignment horizontal="center" vertical="center" wrapText="1"/>
    </xf>
    <xf numFmtId="0" fontId="44" fillId="11" borderId="3" xfId="0" applyFont="1" applyFill="1" applyBorder="1" applyAlignment="1">
      <alignment horizontal="center" vertical="center" wrapText="1"/>
    </xf>
    <xf numFmtId="14" fontId="40" fillId="7" borderId="21" xfId="0" applyNumberFormat="1" applyFont="1" applyFill="1" applyBorder="1" applyAlignment="1">
      <alignment horizontal="center" vertical="center"/>
    </xf>
    <xf numFmtId="14" fontId="40" fillId="7" borderId="4" xfId="0" applyNumberFormat="1" applyFont="1" applyFill="1" applyBorder="1" applyAlignment="1">
      <alignment horizontal="center" vertical="center"/>
    </xf>
    <xf numFmtId="14" fontId="40" fillId="7" borderId="3" xfId="0" applyNumberFormat="1" applyFont="1" applyFill="1" applyBorder="1" applyAlignment="1">
      <alignment horizontal="center" vertical="center"/>
    </xf>
    <xf numFmtId="0" fontId="41" fillId="7" borderId="21" xfId="0" applyFont="1" applyFill="1" applyBorder="1" applyAlignment="1">
      <alignment horizontal="center" vertical="center" wrapText="1"/>
    </xf>
    <xf numFmtId="0" fontId="41" fillId="7" borderId="4" xfId="0" applyFont="1" applyFill="1" applyBorder="1" applyAlignment="1">
      <alignment horizontal="center" vertical="center" wrapText="1"/>
    </xf>
    <xf numFmtId="0" fontId="41" fillId="7" borderId="3" xfId="0" applyFont="1" applyFill="1" applyBorder="1" applyAlignment="1">
      <alignment horizontal="center" vertical="center" wrapText="1"/>
    </xf>
    <xf numFmtId="0" fontId="40" fillId="16" borderId="21" xfId="0" applyFont="1" applyFill="1" applyBorder="1" applyAlignment="1">
      <alignment horizontal="center" vertical="center" wrapText="1"/>
    </xf>
    <xf numFmtId="0" fontId="40" fillId="16" borderId="4" xfId="0" applyFont="1" applyFill="1" applyBorder="1" applyAlignment="1">
      <alignment horizontal="center" vertical="center" wrapText="1"/>
    </xf>
    <xf numFmtId="0" fontId="40" fillId="16" borderId="3" xfId="0" applyFont="1" applyFill="1" applyBorder="1" applyAlignment="1">
      <alignment horizontal="center" vertical="center" wrapText="1"/>
    </xf>
    <xf numFmtId="0" fontId="44" fillId="9" borderId="21" xfId="0" applyFont="1" applyFill="1" applyBorder="1" applyAlignment="1">
      <alignment horizontal="center" vertical="center" wrapText="1"/>
    </xf>
    <xf numFmtId="0" fontId="44" fillId="9" borderId="4" xfId="0" applyFont="1" applyFill="1" applyBorder="1" applyAlignment="1">
      <alignment horizontal="center" vertical="center" wrapText="1"/>
    </xf>
    <xf numFmtId="0" fontId="44" fillId="9" borderId="3" xfId="0" applyFont="1" applyFill="1" applyBorder="1" applyAlignment="1">
      <alignment horizontal="center" vertical="center" wrapText="1"/>
    </xf>
    <xf numFmtId="0" fontId="44" fillId="10" borderId="21" xfId="0" applyFont="1" applyFill="1" applyBorder="1" applyAlignment="1">
      <alignment horizontal="center" vertical="center" wrapText="1"/>
    </xf>
    <xf numFmtId="0" fontId="44" fillId="10" borderId="4" xfId="0" applyFont="1" applyFill="1" applyBorder="1" applyAlignment="1">
      <alignment horizontal="center" vertical="center" wrapText="1"/>
    </xf>
    <xf numFmtId="0" fontId="44" fillId="10" borderId="3" xfId="0" applyFont="1" applyFill="1" applyBorder="1" applyAlignment="1">
      <alignment horizontal="center" vertical="center" wrapText="1"/>
    </xf>
    <xf numFmtId="0" fontId="41" fillId="7" borderId="1" xfId="0" applyFont="1" applyFill="1" applyBorder="1" applyAlignment="1">
      <alignment horizontal="center" vertical="center" wrapText="1"/>
    </xf>
    <xf numFmtId="0" fontId="41" fillId="11" borderId="1" xfId="0" applyFont="1" applyFill="1" applyBorder="1" applyAlignment="1">
      <alignment horizontal="center" vertical="center" wrapText="1"/>
    </xf>
    <xf numFmtId="0" fontId="41" fillId="10" borderId="1" xfId="0" applyFont="1" applyFill="1" applyBorder="1" applyAlignment="1">
      <alignment horizontal="center" vertical="center" wrapText="1"/>
    </xf>
    <xf numFmtId="44" fontId="40" fillId="16" borderId="21" xfId="5" applyNumberFormat="1" applyFont="1" applyFill="1" applyBorder="1" applyAlignment="1">
      <alignment horizontal="center" vertical="center" wrapText="1"/>
    </xf>
    <xf numFmtId="44" fontId="40" fillId="16" borderId="4" xfId="5" applyNumberFormat="1" applyFont="1" applyFill="1" applyBorder="1" applyAlignment="1">
      <alignment horizontal="center" vertical="center" wrapText="1"/>
    </xf>
    <xf numFmtId="44" fontId="40" fillId="16" borderId="3" xfId="5" applyNumberFormat="1" applyFont="1" applyFill="1" applyBorder="1" applyAlignment="1">
      <alignment horizontal="center" vertical="center" wrapText="1"/>
    </xf>
    <xf numFmtId="9" fontId="40" fillId="16" borderId="21" xfId="5" applyFont="1" applyFill="1" applyBorder="1" applyAlignment="1">
      <alignment horizontal="center" vertical="center" wrapText="1"/>
    </xf>
    <xf numFmtId="9" fontId="40" fillId="16" borderId="4" xfId="5" applyFont="1" applyFill="1" applyBorder="1" applyAlignment="1">
      <alignment horizontal="center" vertical="center" wrapText="1"/>
    </xf>
    <xf numFmtId="9" fontId="40" fillId="16" borderId="3" xfId="5" applyFont="1" applyFill="1" applyBorder="1" applyAlignment="1">
      <alignment horizontal="center" vertical="center" wrapText="1"/>
    </xf>
    <xf numFmtId="0" fontId="36" fillId="9" borderId="1" xfId="0" applyFont="1" applyFill="1" applyBorder="1" applyAlignment="1">
      <alignment horizontal="center" vertical="center" wrapText="1"/>
    </xf>
    <xf numFmtId="0" fontId="36" fillId="10" borderId="1" xfId="0" applyFont="1" applyFill="1" applyBorder="1" applyAlignment="1">
      <alignment horizontal="center" vertical="center" wrapText="1"/>
    </xf>
    <xf numFmtId="0" fontId="38" fillId="11" borderId="1" xfId="0" applyFont="1" applyFill="1" applyBorder="1" applyAlignment="1">
      <alignment horizontal="center" vertical="center" wrapText="1"/>
    </xf>
    <xf numFmtId="0" fontId="36" fillId="28" borderId="1" xfId="0" applyFont="1" applyFill="1" applyBorder="1" applyAlignment="1">
      <alignment horizontal="center" vertical="center" wrapText="1"/>
    </xf>
    <xf numFmtId="0" fontId="39" fillId="18" borderId="21" xfId="0" applyFont="1" applyFill="1" applyBorder="1" applyAlignment="1">
      <alignment horizontal="center" vertical="center" wrapText="1"/>
    </xf>
    <xf numFmtId="0" fontId="39" fillId="18" borderId="4" xfId="0" applyFont="1" applyFill="1" applyBorder="1" applyAlignment="1">
      <alignment horizontal="center" vertical="center" wrapText="1"/>
    </xf>
    <xf numFmtId="0" fontId="39" fillId="18" borderId="3" xfId="0" applyFont="1" applyFill="1" applyBorder="1" applyAlignment="1">
      <alignment horizontal="center" vertical="center" wrapText="1"/>
    </xf>
    <xf numFmtId="0" fontId="40" fillId="28" borderId="1" xfId="0" applyFont="1" applyFill="1" applyBorder="1" applyAlignment="1">
      <alignment horizontal="center" vertical="center" wrapText="1"/>
    </xf>
    <xf numFmtId="1" fontId="40" fillId="28" borderId="1" xfId="0" applyNumberFormat="1" applyFont="1" applyFill="1" applyBorder="1" applyAlignment="1">
      <alignment horizontal="center" vertical="center" wrapText="1"/>
    </xf>
    <xf numFmtId="0" fontId="40" fillId="9" borderId="1" xfId="0" applyFont="1" applyFill="1" applyBorder="1" applyAlignment="1">
      <alignment horizontal="center" vertical="center" wrapText="1"/>
    </xf>
    <xf numFmtId="1" fontId="40" fillId="9" borderId="1" xfId="0" applyNumberFormat="1" applyFont="1" applyFill="1" applyBorder="1" applyAlignment="1">
      <alignment horizontal="center" vertical="center" wrapText="1"/>
    </xf>
    <xf numFmtId="0" fontId="40" fillId="20" borderId="4" xfId="0" applyFont="1" applyFill="1" applyBorder="1" applyAlignment="1">
      <alignment horizontal="center" vertical="center"/>
    </xf>
    <xf numFmtId="10" fontId="44" fillId="20" borderId="21" xfId="5" applyNumberFormat="1" applyFont="1" applyFill="1" applyBorder="1" applyAlignment="1">
      <alignment horizontal="center" vertical="center" wrapText="1"/>
    </xf>
    <xf numFmtId="10" fontId="44" fillId="20" borderId="4" xfId="5" applyNumberFormat="1" applyFont="1" applyFill="1" applyBorder="1" applyAlignment="1">
      <alignment horizontal="center" vertical="center" wrapText="1"/>
    </xf>
    <xf numFmtId="0" fontId="32" fillId="31" borderId="21" xfId="0" applyFont="1" applyFill="1" applyBorder="1" applyAlignment="1">
      <alignment horizontal="center" vertical="center" wrapText="1"/>
    </xf>
    <xf numFmtId="0" fontId="32" fillId="31" borderId="4" xfId="0" applyFont="1" applyFill="1" applyBorder="1" applyAlignment="1">
      <alignment horizontal="center" vertical="center" wrapText="1"/>
    </xf>
    <xf numFmtId="0" fontId="32" fillId="31" borderId="3" xfId="0" applyFont="1" applyFill="1" applyBorder="1" applyAlignment="1">
      <alignment horizontal="center" vertical="center" wrapText="1"/>
    </xf>
    <xf numFmtId="2" fontId="32" fillId="30" borderId="21" xfId="5" applyNumberFormat="1" applyFont="1" applyFill="1" applyBorder="1" applyAlignment="1">
      <alignment horizontal="center" vertical="center" wrapText="1"/>
    </xf>
    <xf numFmtId="2" fontId="32" fillId="30" borderId="4" xfId="5" applyNumberFormat="1" applyFont="1" applyFill="1" applyBorder="1" applyAlignment="1">
      <alignment horizontal="center" vertical="center" wrapText="1"/>
    </xf>
    <xf numFmtId="2" fontId="32" fillId="30" borderId="3" xfId="5" applyNumberFormat="1" applyFont="1" applyFill="1" applyBorder="1" applyAlignment="1">
      <alignment horizontal="center" vertical="center" wrapText="1"/>
    </xf>
    <xf numFmtId="0" fontId="32" fillId="34" borderId="21" xfId="0" applyFont="1" applyFill="1" applyBorder="1" applyAlignment="1">
      <alignment horizontal="center" vertical="center" wrapText="1"/>
    </xf>
    <xf numFmtId="0" fontId="32" fillId="34" borderId="4" xfId="0" applyFont="1" applyFill="1" applyBorder="1" applyAlignment="1">
      <alignment horizontal="center" vertical="center" wrapText="1"/>
    </xf>
    <xf numFmtId="0" fontId="32" fillId="34" borderId="3" xfId="0" applyFont="1" applyFill="1" applyBorder="1" applyAlignment="1">
      <alignment horizontal="center" vertical="center" wrapText="1"/>
    </xf>
    <xf numFmtId="165" fontId="32" fillId="34" borderId="21" xfId="0" applyNumberFormat="1" applyFont="1" applyFill="1" applyBorder="1" applyAlignment="1">
      <alignment horizontal="center" vertical="center" wrapText="1"/>
    </xf>
    <xf numFmtId="165" fontId="32" fillId="34" borderId="4" xfId="0" applyNumberFormat="1" applyFont="1" applyFill="1" applyBorder="1" applyAlignment="1">
      <alignment horizontal="center" vertical="center" wrapText="1"/>
    </xf>
    <xf numFmtId="165" fontId="32" fillId="34" borderId="3" xfId="0" applyNumberFormat="1" applyFont="1" applyFill="1" applyBorder="1" applyAlignment="1">
      <alignment horizontal="center" vertical="center" wrapText="1"/>
    </xf>
    <xf numFmtId="0" fontId="36" fillId="18" borderId="21" xfId="0" applyFont="1" applyFill="1" applyBorder="1" applyAlignment="1">
      <alignment horizontal="center" vertical="center" wrapText="1"/>
    </xf>
    <xf numFmtId="0" fontId="36" fillId="18" borderId="4" xfId="0" applyFont="1" applyFill="1" applyBorder="1" applyAlignment="1">
      <alignment horizontal="center" vertical="center" wrapText="1"/>
    </xf>
    <xf numFmtId="0" fontId="36" fillId="18" borderId="3" xfId="0" applyFont="1" applyFill="1" applyBorder="1" applyAlignment="1">
      <alignment horizontal="center" vertical="center" wrapText="1"/>
    </xf>
    <xf numFmtId="0" fontId="40" fillId="10" borderId="1" xfId="0" applyFont="1" applyFill="1" applyBorder="1" applyAlignment="1">
      <alignment horizontal="center" vertical="center" wrapText="1"/>
    </xf>
    <xf numFmtId="1" fontId="40" fillId="10" borderId="1" xfId="0" applyNumberFormat="1" applyFont="1" applyFill="1" applyBorder="1" applyAlignment="1">
      <alignment horizontal="center" vertical="center" wrapText="1"/>
    </xf>
    <xf numFmtId="0" fontId="39" fillId="9" borderId="1" xfId="0" applyFont="1" applyFill="1" applyBorder="1" applyAlignment="1">
      <alignment horizontal="center" vertical="center" wrapText="1"/>
    </xf>
    <xf numFmtId="0" fontId="32" fillId="28" borderId="1" xfId="0" applyFont="1" applyFill="1" applyBorder="1" applyAlignment="1">
      <alignment horizontal="center" vertical="center"/>
    </xf>
    <xf numFmtId="0" fontId="38" fillId="25" borderId="21" xfId="0" applyFont="1" applyFill="1" applyBorder="1" applyAlignment="1">
      <alignment horizontal="center" vertical="center" wrapText="1"/>
    </xf>
    <xf numFmtId="0" fontId="38" fillId="25" borderId="3" xfId="0" applyFont="1" applyFill="1" applyBorder="1" applyAlignment="1">
      <alignment horizontal="center" vertical="center" wrapText="1"/>
    </xf>
    <xf numFmtId="0" fontId="46" fillId="36" borderId="8" xfId="0" applyFont="1" applyFill="1" applyBorder="1" applyAlignment="1">
      <alignment horizontal="center" vertical="center" wrapText="1"/>
    </xf>
    <xf numFmtId="0" fontId="46" fillId="36" borderId="9" xfId="0" applyFont="1" applyFill="1" applyBorder="1" applyAlignment="1">
      <alignment horizontal="center" vertical="center" wrapText="1"/>
    </xf>
    <xf numFmtId="0" fontId="46" fillId="36" borderId="10" xfId="0" applyFont="1" applyFill="1" applyBorder="1" applyAlignment="1">
      <alignment horizontal="center" vertical="center" wrapText="1"/>
    </xf>
    <xf numFmtId="0" fontId="40" fillId="7" borderId="1" xfId="0" applyFont="1" applyFill="1" applyBorder="1" applyAlignment="1">
      <alignment horizontal="center" vertical="center"/>
    </xf>
    <xf numFmtId="0" fontId="36" fillId="11" borderId="1" xfId="0" applyFont="1" applyFill="1" applyBorder="1" applyAlignment="1">
      <alignment horizontal="center" vertical="center" wrapText="1"/>
    </xf>
    <xf numFmtId="0" fontId="39" fillId="6" borderId="1" xfId="0" applyFont="1" applyFill="1" applyBorder="1" applyAlignment="1">
      <alignment horizontal="center" vertical="center" wrapText="1"/>
    </xf>
    <xf numFmtId="10" fontId="40" fillId="7" borderId="1" xfId="0" applyNumberFormat="1" applyFont="1" applyFill="1" applyBorder="1" applyAlignment="1">
      <alignment horizontal="center" vertical="center"/>
    </xf>
    <xf numFmtId="1" fontId="41" fillId="7" borderId="1" xfId="0" applyNumberFormat="1" applyFont="1" applyFill="1" applyBorder="1" applyAlignment="1">
      <alignment horizontal="center" vertical="center"/>
    </xf>
    <xf numFmtId="3" fontId="32" fillId="32" borderId="1" xfId="0" applyNumberFormat="1" applyFont="1" applyFill="1" applyBorder="1" applyAlignment="1">
      <alignment horizontal="center" vertical="center" wrapText="1"/>
    </xf>
    <xf numFmtId="9" fontId="32" fillId="32" borderId="1" xfId="5" applyFont="1" applyFill="1" applyBorder="1" applyAlignment="1">
      <alignment horizontal="center" vertical="center" wrapText="1"/>
    </xf>
    <xf numFmtId="0" fontId="32" fillId="6" borderId="1" xfId="0" applyFont="1" applyFill="1" applyBorder="1" applyAlignment="1">
      <alignment horizontal="center" vertical="center" wrapText="1"/>
    </xf>
    <xf numFmtId="9" fontId="32" fillId="6" borderId="1" xfId="0" applyNumberFormat="1" applyFont="1" applyFill="1" applyBorder="1" applyAlignment="1">
      <alignment horizontal="center" vertical="center" wrapText="1"/>
    </xf>
    <xf numFmtId="10" fontId="36" fillId="6" borderId="1" xfId="0" applyNumberFormat="1" applyFont="1" applyFill="1" applyBorder="1" applyAlignment="1">
      <alignment horizontal="center" vertical="center" wrapText="1"/>
    </xf>
    <xf numFmtId="0" fontId="36" fillId="6" borderId="1" xfId="0" applyFont="1" applyFill="1" applyBorder="1" applyAlignment="1">
      <alignment horizontal="center" vertical="center" wrapText="1"/>
    </xf>
    <xf numFmtId="9" fontId="32" fillId="7" borderId="1" xfId="0" applyNumberFormat="1" applyFont="1" applyFill="1" applyBorder="1" applyAlignment="1">
      <alignment horizontal="center" vertical="center" wrapText="1"/>
    </xf>
    <xf numFmtId="0" fontId="32" fillId="7" borderId="1" xfId="0" applyFont="1" applyFill="1" applyBorder="1" applyAlignment="1">
      <alignment horizontal="center" vertical="center" wrapText="1"/>
    </xf>
    <xf numFmtId="0" fontId="41" fillId="6" borderId="1" xfId="0" applyFont="1" applyFill="1" applyBorder="1" applyAlignment="1">
      <alignment horizontal="center" vertical="center" wrapText="1"/>
    </xf>
    <xf numFmtId="0" fontId="32" fillId="15" borderId="21" xfId="0" applyFont="1" applyFill="1" applyBorder="1" applyAlignment="1">
      <alignment horizontal="center" vertical="center" wrapText="1"/>
    </xf>
    <xf numFmtId="0" fontId="32" fillId="15" borderId="3" xfId="0" applyFont="1" applyFill="1" applyBorder="1" applyAlignment="1">
      <alignment horizontal="center" vertical="center" wrapText="1"/>
    </xf>
    <xf numFmtId="0" fontId="32" fillId="15" borderId="1" xfId="0" applyFont="1" applyFill="1" applyBorder="1" applyAlignment="1">
      <alignment horizontal="center" vertical="center" wrapText="1"/>
    </xf>
    <xf numFmtId="9" fontId="32" fillId="15" borderId="1" xfId="5" applyFont="1" applyFill="1" applyBorder="1" applyAlignment="1">
      <alignment horizontal="center" vertical="center" wrapText="1"/>
    </xf>
    <xf numFmtId="3" fontId="32" fillId="33" borderId="21" xfId="0" applyNumberFormat="1" applyFont="1" applyFill="1" applyBorder="1" applyAlignment="1">
      <alignment horizontal="center" vertical="center"/>
    </xf>
    <xf numFmtId="3" fontId="32" fillId="33" borderId="4" xfId="0" applyNumberFormat="1" applyFont="1" applyFill="1" applyBorder="1" applyAlignment="1">
      <alignment horizontal="center" vertical="center"/>
    </xf>
    <xf numFmtId="3" fontId="32" fillId="33" borderId="3" xfId="0" applyNumberFormat="1" applyFont="1" applyFill="1" applyBorder="1" applyAlignment="1">
      <alignment horizontal="center" vertical="center"/>
    </xf>
    <xf numFmtId="165" fontId="32" fillId="33" borderId="21" xfId="0" applyNumberFormat="1" applyFont="1" applyFill="1" applyBorder="1" applyAlignment="1">
      <alignment horizontal="center" vertical="center"/>
    </xf>
    <xf numFmtId="165" fontId="32" fillId="33" borderId="3" xfId="0" applyNumberFormat="1" applyFont="1" applyFill="1" applyBorder="1" applyAlignment="1">
      <alignment horizontal="center" vertical="center"/>
    </xf>
    <xf numFmtId="3" fontId="32" fillId="6" borderId="1" xfId="0" applyNumberFormat="1" applyFont="1" applyFill="1" applyBorder="1" applyAlignment="1">
      <alignment horizontal="center" vertical="center"/>
    </xf>
    <xf numFmtId="0" fontId="32" fillId="6" borderId="1" xfId="0" applyFont="1" applyFill="1" applyBorder="1" applyAlignment="1">
      <alignment horizontal="center" vertical="center"/>
    </xf>
    <xf numFmtId="3" fontId="32" fillId="32" borderId="21" xfId="0" applyNumberFormat="1" applyFont="1" applyFill="1" applyBorder="1" applyAlignment="1">
      <alignment horizontal="center" vertical="center" wrapText="1"/>
    </xf>
    <xf numFmtId="3" fontId="32" fillId="32" borderId="4" xfId="0" applyNumberFormat="1" applyFont="1" applyFill="1" applyBorder="1" applyAlignment="1">
      <alignment horizontal="center" vertical="center" wrapText="1"/>
    </xf>
    <xf numFmtId="3" fontId="32" fillId="32" borderId="3" xfId="0" applyNumberFormat="1" applyFont="1" applyFill="1" applyBorder="1" applyAlignment="1">
      <alignment horizontal="center" vertical="center" wrapText="1"/>
    </xf>
    <xf numFmtId="9" fontId="32" fillId="33" borderId="1" xfId="5" applyFont="1" applyFill="1" applyBorder="1" applyAlignment="1">
      <alignment horizontal="center" vertical="center"/>
    </xf>
    <xf numFmtId="0" fontId="39" fillId="7" borderId="1" xfId="0" applyFont="1" applyFill="1" applyBorder="1" applyAlignment="1">
      <alignment horizontal="center" vertical="center" wrapText="1"/>
    </xf>
    <xf numFmtId="0" fontId="32" fillId="31" borderId="1" xfId="0" applyFont="1" applyFill="1" applyBorder="1" applyAlignment="1">
      <alignment horizontal="center" vertical="center" wrapText="1"/>
    </xf>
    <xf numFmtId="9" fontId="32" fillId="31" borderId="1" xfId="5" applyFont="1" applyFill="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 xfId="0" applyFont="1" applyBorder="1" applyAlignment="1">
      <alignment horizontal="center" vertical="center" wrapText="1"/>
    </xf>
    <xf numFmtId="0" fontId="24" fillId="35" borderId="4" xfId="0" applyFont="1" applyFill="1" applyBorder="1" applyAlignment="1">
      <alignment horizontal="center" vertical="center" wrapText="1"/>
    </xf>
    <xf numFmtId="0" fontId="29" fillId="35" borderId="4" xfId="0" applyFont="1" applyFill="1" applyBorder="1" applyAlignment="1">
      <alignment horizontal="center" vertical="center" wrapText="1"/>
    </xf>
    <xf numFmtId="0" fontId="30" fillId="35" borderId="5" xfId="0" applyFont="1" applyFill="1" applyBorder="1" applyAlignment="1">
      <alignment horizontal="center" vertical="center" wrapText="1"/>
    </xf>
    <xf numFmtId="0" fontId="27" fillId="35" borderId="1" xfId="0" applyFont="1" applyFill="1" applyBorder="1" applyAlignment="1">
      <alignment horizontal="center" vertical="center" wrapText="1"/>
    </xf>
    <xf numFmtId="0" fontId="27" fillId="35" borderId="21" xfId="0" applyFont="1" applyFill="1" applyBorder="1" applyAlignment="1">
      <alignment horizontal="center" vertical="center" wrapText="1"/>
    </xf>
    <xf numFmtId="0" fontId="30" fillId="35" borderId="21" xfId="0" applyFont="1" applyFill="1" applyBorder="1" applyAlignment="1">
      <alignment horizontal="center" vertical="center" wrapText="1"/>
    </xf>
    <xf numFmtId="0" fontId="30" fillId="35" borderId="3" xfId="0" applyFont="1" applyFill="1" applyBorder="1" applyAlignment="1">
      <alignment horizontal="center" vertical="center" wrapText="1"/>
    </xf>
    <xf numFmtId="0" fontId="30" fillId="35" borderId="4" xfId="0" applyFont="1" applyFill="1" applyBorder="1" applyAlignment="1">
      <alignment horizontal="center" vertical="center" wrapText="1"/>
    </xf>
    <xf numFmtId="0" fontId="27" fillId="35" borderId="3" xfId="0" applyFont="1" applyFill="1" applyBorder="1" applyAlignment="1">
      <alignment horizontal="center" vertical="center" wrapText="1"/>
    </xf>
    <xf numFmtId="0" fontId="27" fillId="35" borderId="4" xfId="0" applyFont="1" applyFill="1" applyBorder="1" applyAlignment="1">
      <alignment horizontal="center" vertical="center" wrapText="1"/>
    </xf>
    <xf numFmtId="0" fontId="25" fillId="0" borderId="1" xfId="0" applyFont="1" applyBorder="1" applyAlignment="1">
      <alignment horizontal="center" vertical="center" wrapText="1"/>
    </xf>
    <xf numFmtId="0" fontId="25" fillId="0" borderId="3" xfId="0" applyFont="1" applyBorder="1" applyAlignment="1">
      <alignment horizontal="center" vertical="center" wrapText="1"/>
    </xf>
    <xf numFmtId="0" fontId="28" fillId="35" borderId="20" xfId="0" applyFont="1" applyFill="1" applyBorder="1" applyAlignment="1">
      <alignment horizontal="center" vertical="center" wrapText="1"/>
    </xf>
    <xf numFmtId="0" fontId="28" fillId="35" borderId="22" xfId="0" applyFont="1" applyFill="1" applyBorder="1" applyAlignment="1">
      <alignment horizontal="center" vertical="center" wrapText="1"/>
    </xf>
    <xf numFmtId="0" fontId="28" fillId="35" borderId="1" xfId="0" applyFont="1" applyFill="1" applyBorder="1" applyAlignment="1">
      <alignment horizontal="center" vertical="center" wrapText="1"/>
    </xf>
    <xf numFmtId="0" fontId="28" fillId="35" borderId="21" xfId="0" applyFont="1" applyFill="1" applyBorder="1" applyAlignment="1">
      <alignment horizontal="center" vertical="center" wrapText="1"/>
    </xf>
    <xf numFmtId="0" fontId="26" fillId="0" borderId="1" xfId="0" applyFont="1" applyBorder="1" applyAlignment="1">
      <alignment horizontal="center" vertical="center"/>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9" fontId="27" fillId="35" borderId="4" xfId="5" applyFont="1" applyFill="1" applyBorder="1" applyAlignment="1">
      <alignment horizontal="center" vertical="center" wrapText="1"/>
    </xf>
    <xf numFmtId="9" fontId="27" fillId="35" borderId="3" xfId="5" applyFont="1" applyFill="1" applyBorder="1" applyAlignment="1">
      <alignment horizontal="center" vertical="center" wrapText="1"/>
    </xf>
    <xf numFmtId="0" fontId="22" fillId="35" borderId="1" xfId="0" applyFont="1" applyFill="1" applyBorder="1" applyAlignment="1">
      <alignment horizontal="center" vertical="center" wrapText="1"/>
    </xf>
    <xf numFmtId="0" fontId="22" fillId="35" borderId="2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35" borderId="0" xfId="0" applyFont="1" applyFill="1" applyAlignment="1">
      <alignment horizontal="center" vertical="center" wrapText="1"/>
    </xf>
    <xf numFmtId="0" fontId="26" fillId="0" borderId="1" xfId="0" applyFont="1" applyBorder="1" applyAlignment="1">
      <alignment horizontal="center" vertical="center" wrapText="1"/>
    </xf>
    <xf numFmtId="0" fontId="27" fillId="3" borderId="1" xfId="0" applyFont="1" applyFill="1" applyBorder="1" applyAlignment="1">
      <alignment horizontal="center" vertical="center" wrapText="1"/>
    </xf>
    <xf numFmtId="167" fontId="27" fillId="14" borderId="21" xfId="6" applyNumberFormat="1" applyFont="1" applyFill="1" applyBorder="1" applyAlignment="1">
      <alignment horizontal="center" vertical="center" wrapText="1"/>
    </xf>
    <xf numFmtId="167" fontId="27" fillId="14" borderId="3" xfId="6" applyNumberFormat="1" applyFont="1" applyFill="1" applyBorder="1" applyAlignment="1">
      <alignment horizontal="center" vertical="center" wrapText="1"/>
    </xf>
    <xf numFmtId="9" fontId="27" fillId="14" borderId="21" xfId="5" applyFont="1" applyFill="1" applyBorder="1" applyAlignment="1">
      <alignment horizontal="center" vertical="center" wrapText="1"/>
    </xf>
    <xf numFmtId="9" fontId="27" fillId="14" borderId="3" xfId="5" applyFont="1" applyFill="1" applyBorder="1" applyAlignment="1">
      <alignment horizontal="center" vertical="center" wrapText="1"/>
    </xf>
    <xf numFmtId="0" fontId="36" fillId="16"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2" fillId="16" borderId="1" xfId="0" applyFont="1" applyFill="1" applyBorder="1" applyAlignment="1">
      <alignment horizontal="center" vertical="center"/>
    </xf>
    <xf numFmtId="0" fontId="32" fillId="3" borderId="1" xfId="0" applyFont="1" applyFill="1" applyBorder="1" applyAlignment="1">
      <alignment horizontal="center" vertical="center"/>
    </xf>
    <xf numFmtId="3" fontId="32" fillId="17" borderId="1" xfId="0" applyNumberFormat="1" applyFont="1" applyFill="1" applyBorder="1" applyAlignment="1">
      <alignment horizontal="center" vertical="center" wrapText="1"/>
    </xf>
    <xf numFmtId="0" fontId="32" fillId="17" borderId="1" xfId="0" applyFont="1" applyFill="1" applyBorder="1" applyAlignment="1">
      <alignment horizontal="center" vertical="center" wrapText="1"/>
    </xf>
    <xf numFmtId="3" fontId="32" fillId="33" borderId="1" xfId="0" applyNumberFormat="1" applyFont="1" applyFill="1" applyBorder="1" applyAlignment="1">
      <alignment horizontal="center" vertical="center"/>
    </xf>
    <xf numFmtId="0" fontId="32" fillId="33" borderId="1" xfId="0" applyFont="1" applyFill="1" applyBorder="1" applyAlignment="1">
      <alignment horizontal="center" vertical="center"/>
    </xf>
    <xf numFmtId="165" fontId="32" fillId="33" borderId="1" xfId="0" applyNumberFormat="1" applyFont="1" applyFill="1" applyBorder="1" applyAlignment="1">
      <alignment horizontal="center" vertical="center"/>
    </xf>
    <xf numFmtId="10" fontId="43" fillId="3" borderId="21" xfId="5" applyNumberFormat="1" applyFont="1" applyFill="1" applyBorder="1" applyAlignment="1">
      <alignment horizontal="center" vertical="center" wrapText="1"/>
    </xf>
    <xf numFmtId="10" fontId="43" fillId="3" borderId="3" xfId="5" applyNumberFormat="1" applyFont="1" applyFill="1" applyBorder="1" applyAlignment="1">
      <alignment horizontal="center" vertical="center" wrapText="1"/>
    </xf>
    <xf numFmtId="0" fontId="32" fillId="3" borderId="1" xfId="0" applyFont="1" applyFill="1" applyBorder="1" applyAlignment="1">
      <alignment horizontal="center" vertical="center" wrapText="1"/>
    </xf>
    <xf numFmtId="0" fontId="32" fillId="3" borderId="21"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16" borderId="1" xfId="0" applyFont="1" applyFill="1" applyBorder="1" applyAlignment="1">
      <alignment horizontal="center" vertical="center" wrapText="1"/>
    </xf>
    <xf numFmtId="0" fontId="41" fillId="16" borderId="1" xfId="0" applyFont="1" applyFill="1" applyBorder="1" applyAlignment="1">
      <alignment horizontal="center" vertical="center" wrapText="1"/>
    </xf>
    <xf numFmtId="0" fontId="41" fillId="3" borderId="1" xfId="0" applyFont="1" applyFill="1" applyBorder="1" applyAlignment="1">
      <alignment horizontal="center" vertical="center" wrapText="1"/>
    </xf>
    <xf numFmtId="0" fontId="36" fillId="13" borderId="4" xfId="0" applyFont="1" applyFill="1" applyBorder="1" applyAlignment="1">
      <alignment horizontal="center" vertical="center" wrapText="1"/>
    </xf>
    <xf numFmtId="0" fontId="36" fillId="24" borderId="21" xfId="0" applyFont="1" applyFill="1" applyBorder="1" applyAlignment="1">
      <alignment horizontal="center" vertical="center" wrapText="1"/>
    </xf>
    <xf numFmtId="0" fontId="36" fillId="24" borderId="4" xfId="0" applyFont="1" applyFill="1" applyBorder="1" applyAlignment="1">
      <alignment horizontal="center" vertical="center" wrapText="1"/>
    </xf>
    <xf numFmtId="0" fontId="36" fillId="24" borderId="1" xfId="0" applyFont="1" applyFill="1" applyBorder="1" applyAlignment="1">
      <alignment horizontal="center" vertical="center" wrapText="1"/>
    </xf>
    <xf numFmtId="0" fontId="36" fillId="26" borderId="1" xfId="0" applyFont="1" applyFill="1" applyBorder="1" applyAlignment="1">
      <alignment horizontal="center" vertical="center" wrapText="1"/>
    </xf>
    <xf numFmtId="0" fontId="32" fillId="16" borderId="21" xfId="0" applyFont="1" applyFill="1" applyBorder="1" applyAlignment="1">
      <alignment horizontal="center" vertical="center" wrapText="1"/>
    </xf>
    <xf numFmtId="0" fontId="32" fillId="16" borderId="4" xfId="0" applyFont="1" applyFill="1" applyBorder="1" applyAlignment="1">
      <alignment horizontal="center" vertical="center" wrapText="1"/>
    </xf>
    <xf numFmtId="0" fontId="32" fillId="16" borderId="3" xfId="0" applyFont="1" applyFill="1" applyBorder="1" applyAlignment="1">
      <alignment horizontal="center" vertical="center" wrapText="1"/>
    </xf>
    <xf numFmtId="9" fontId="32" fillId="16" borderId="21" xfId="0" applyNumberFormat="1" applyFont="1" applyFill="1" applyBorder="1" applyAlignment="1">
      <alignment horizontal="center" vertical="center" wrapText="1"/>
    </xf>
    <xf numFmtId="9" fontId="32" fillId="16" borderId="4" xfId="0" applyNumberFormat="1" applyFont="1" applyFill="1" applyBorder="1" applyAlignment="1">
      <alignment horizontal="center" vertical="center" wrapText="1"/>
    </xf>
    <xf numFmtId="9" fontId="32" fillId="16" borderId="3" xfId="0" applyNumberFormat="1" applyFont="1" applyFill="1" applyBorder="1" applyAlignment="1">
      <alignment horizontal="center" vertical="center" wrapText="1"/>
    </xf>
    <xf numFmtId="9" fontId="32" fillId="3" borderId="21" xfId="0" applyNumberFormat="1" applyFont="1" applyFill="1" applyBorder="1" applyAlignment="1">
      <alignment horizontal="center" vertical="center" wrapText="1"/>
    </xf>
    <xf numFmtId="9" fontId="32" fillId="3" borderId="4" xfId="0" applyNumberFormat="1" applyFont="1" applyFill="1" applyBorder="1" applyAlignment="1">
      <alignment horizontal="center" vertical="center" wrapText="1"/>
    </xf>
    <xf numFmtId="9" fontId="32" fillId="3" borderId="3" xfId="0" applyNumberFormat="1" applyFont="1" applyFill="1" applyBorder="1" applyAlignment="1">
      <alignment horizontal="center" vertical="center" wrapText="1"/>
    </xf>
    <xf numFmtId="0" fontId="38" fillId="18" borderId="1" xfId="0" applyFont="1" applyFill="1" applyBorder="1" applyAlignment="1">
      <alignment horizontal="center" vertical="center" wrapText="1"/>
    </xf>
    <xf numFmtId="0" fontId="36" fillId="18" borderId="1" xfId="0" applyFont="1" applyFill="1" applyBorder="1" applyAlignment="1">
      <alignment horizontal="center" vertical="center" wrapText="1"/>
    </xf>
    <xf numFmtId="0" fontId="38" fillId="20" borderId="1" xfId="0" applyFont="1" applyFill="1" applyBorder="1" applyAlignment="1">
      <alignment horizontal="center" vertical="center" wrapText="1"/>
    </xf>
    <xf numFmtId="0" fontId="36" fillId="24" borderId="3" xfId="0" applyFont="1" applyFill="1" applyBorder="1" applyAlignment="1">
      <alignment horizontal="center" vertical="center" wrapText="1"/>
    </xf>
    <xf numFmtId="0" fontId="38" fillId="21" borderId="21" xfId="0" applyFont="1" applyFill="1" applyBorder="1" applyAlignment="1">
      <alignment horizontal="center" vertical="center" wrapText="1"/>
    </xf>
    <xf numFmtId="0" fontId="38" fillId="21" borderId="4" xfId="0" applyFont="1" applyFill="1" applyBorder="1" applyAlignment="1">
      <alignment horizontal="center" vertical="center" wrapText="1"/>
    </xf>
    <xf numFmtId="0" fontId="38" fillId="21" borderId="3" xfId="0" applyFont="1" applyFill="1" applyBorder="1" applyAlignment="1">
      <alignment horizontal="center" vertical="center" wrapText="1"/>
    </xf>
    <xf numFmtId="0" fontId="46" fillId="36" borderId="23" xfId="0" applyFont="1" applyFill="1" applyBorder="1" applyAlignment="1">
      <alignment horizontal="center" vertical="center" wrapText="1"/>
    </xf>
    <xf numFmtId="0" fontId="46" fillId="36" borderId="24" xfId="0" applyFont="1" applyFill="1" applyBorder="1" applyAlignment="1">
      <alignment horizontal="center" vertical="center" wrapText="1"/>
    </xf>
    <xf numFmtId="0" fontId="46" fillId="36" borderId="25" xfId="0" applyFont="1" applyFill="1" applyBorder="1" applyAlignment="1">
      <alignment horizontal="center" vertical="center" wrapText="1"/>
    </xf>
    <xf numFmtId="0" fontId="32" fillId="11" borderId="21" xfId="0" applyFont="1" applyFill="1" applyBorder="1" applyAlignment="1">
      <alignment horizontal="center" vertical="center" wrapText="1"/>
    </xf>
    <xf numFmtId="0" fontId="32" fillId="11" borderId="4" xfId="0" applyFont="1" applyFill="1" applyBorder="1" applyAlignment="1">
      <alignment horizontal="center" vertical="center" wrapText="1"/>
    </xf>
    <xf numFmtId="0" fontId="32" fillId="11" borderId="3"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8" borderId="1"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32" fillId="11" borderId="1" xfId="0" applyFont="1" applyFill="1" applyBorder="1" applyAlignment="1">
      <alignment horizontal="center" vertical="center" wrapText="1"/>
    </xf>
    <xf numFmtId="0" fontId="37" fillId="18" borderId="1" xfId="0" applyFont="1" applyFill="1" applyBorder="1" applyAlignment="1">
      <alignment horizontal="center" vertical="center" wrapText="1"/>
    </xf>
    <xf numFmtId="0" fontId="31" fillId="7" borderId="21" xfId="0" applyFont="1" applyFill="1" applyBorder="1" applyAlignment="1">
      <alignment horizontal="center" vertical="center" wrapText="1"/>
    </xf>
    <xf numFmtId="0" fontId="31" fillId="7" borderId="4" xfId="0" applyFont="1" applyFill="1" applyBorder="1" applyAlignment="1">
      <alignment horizontal="center" vertical="center" wrapText="1"/>
    </xf>
    <xf numFmtId="0" fontId="38" fillId="24" borderId="1" xfId="0" applyFont="1" applyFill="1" applyBorder="1" applyAlignment="1">
      <alignment horizontal="center" vertical="center" wrapText="1"/>
    </xf>
    <xf numFmtId="0" fontId="38" fillId="26" borderId="1" xfId="0" applyFont="1" applyFill="1" applyBorder="1" applyAlignment="1">
      <alignment horizontal="center" vertical="center" wrapText="1"/>
    </xf>
    <xf numFmtId="0" fontId="32" fillId="9" borderId="21" xfId="0" applyFont="1" applyFill="1" applyBorder="1" applyAlignment="1">
      <alignment horizontal="center" vertical="center" wrapText="1"/>
    </xf>
    <xf numFmtId="0" fontId="32" fillId="9" borderId="4" xfId="0" applyFont="1" applyFill="1" applyBorder="1" applyAlignment="1">
      <alignment horizontal="center" vertical="center" wrapText="1"/>
    </xf>
    <xf numFmtId="0" fontId="32" fillId="9" borderId="3" xfId="0" applyFont="1" applyFill="1" applyBorder="1" applyAlignment="1">
      <alignment horizontal="center" vertical="center" wrapText="1"/>
    </xf>
    <xf numFmtId="0" fontId="39" fillId="16" borderId="1" xfId="0" applyFont="1" applyFill="1" applyBorder="1" applyAlignment="1">
      <alignment horizontal="center" vertical="center" wrapText="1"/>
    </xf>
    <xf numFmtId="0" fontId="41" fillId="9" borderId="1" xfId="0" applyFont="1" applyFill="1" applyBorder="1" applyAlignment="1">
      <alignment horizontal="center" vertical="center" wrapText="1"/>
    </xf>
    <xf numFmtId="2" fontId="32" fillId="30" borderId="1" xfId="5" applyNumberFormat="1" applyFont="1" applyFill="1" applyBorder="1" applyAlignment="1">
      <alignment horizontal="center" vertical="center" wrapText="1"/>
    </xf>
    <xf numFmtId="9" fontId="32" fillId="30" borderId="1" xfId="5" applyFont="1" applyFill="1" applyBorder="1" applyAlignment="1">
      <alignment horizontal="center" vertical="center" wrapText="1"/>
    </xf>
    <xf numFmtId="0" fontId="32" fillId="15" borderId="4" xfId="0" applyFont="1" applyFill="1" applyBorder="1" applyAlignment="1">
      <alignment horizontal="center" vertical="center" wrapText="1"/>
    </xf>
    <xf numFmtId="0" fontId="32" fillId="26" borderId="1" xfId="0" applyFont="1" applyFill="1" applyBorder="1" applyAlignment="1">
      <alignment horizontal="center" vertical="center" wrapText="1"/>
    </xf>
    <xf numFmtId="0" fontId="32" fillId="10" borderId="21"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32" fillId="10" borderId="3" xfId="0" applyFont="1" applyFill="1" applyBorder="1" applyAlignment="1">
      <alignment horizontal="center" vertical="center" wrapText="1"/>
    </xf>
    <xf numFmtId="0" fontId="32" fillId="7" borderId="21"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32" fillId="24" borderId="1" xfId="0" applyFont="1" applyFill="1" applyBorder="1" applyAlignment="1">
      <alignment horizontal="center" vertical="center" wrapText="1"/>
    </xf>
    <xf numFmtId="1" fontId="41" fillId="16" borderId="1" xfId="0" applyNumberFormat="1" applyFont="1" applyFill="1" applyBorder="1" applyAlignment="1">
      <alignment horizontal="center" vertical="center"/>
    </xf>
    <xf numFmtId="1" fontId="41" fillId="3" borderId="1" xfId="0" applyNumberFormat="1" applyFont="1" applyFill="1" applyBorder="1" applyAlignment="1">
      <alignment horizontal="center" vertical="center"/>
    </xf>
    <xf numFmtId="1" fontId="40" fillId="18" borderId="1" xfId="0" applyNumberFormat="1" applyFont="1" applyFill="1" applyBorder="1" applyAlignment="1">
      <alignment horizontal="center" vertical="center" wrapText="1"/>
    </xf>
    <xf numFmtId="0" fontId="38" fillId="19" borderId="1" xfId="0" applyFont="1" applyFill="1" applyBorder="1" applyAlignment="1">
      <alignment horizontal="center" vertical="center" wrapText="1"/>
    </xf>
    <xf numFmtId="3" fontId="38" fillId="27" borderId="1" xfId="0" applyNumberFormat="1" applyFont="1" applyFill="1" applyBorder="1" applyAlignment="1">
      <alignment horizontal="center" vertical="center" wrapText="1"/>
    </xf>
    <xf numFmtId="0" fontId="38" fillId="24" borderId="21" xfId="0" applyFont="1" applyFill="1" applyBorder="1" applyAlignment="1">
      <alignment horizontal="center" vertical="center" wrapText="1"/>
    </xf>
    <xf numFmtId="0" fontId="38" fillId="24" borderId="3" xfId="0" applyFont="1" applyFill="1" applyBorder="1" applyAlignment="1">
      <alignment horizontal="center" vertical="center" wrapText="1"/>
    </xf>
    <xf numFmtId="3" fontId="38" fillId="26" borderId="1" xfId="0" applyNumberFormat="1" applyFont="1" applyFill="1" applyBorder="1" applyAlignment="1">
      <alignment horizontal="center" vertical="center" wrapText="1"/>
    </xf>
    <xf numFmtId="0" fontId="32" fillId="34" borderId="1" xfId="0" applyFont="1" applyFill="1" applyBorder="1" applyAlignment="1">
      <alignment horizontal="center" vertical="center" wrapText="1"/>
    </xf>
    <xf numFmtId="165" fontId="32" fillId="34" borderId="1" xfId="0" applyNumberFormat="1" applyFont="1" applyFill="1" applyBorder="1" applyAlignment="1">
      <alignment horizontal="center" vertical="center" wrapText="1"/>
    </xf>
    <xf numFmtId="0" fontId="32" fillId="6" borderId="21" xfId="0" applyFont="1" applyFill="1" applyBorder="1" applyAlignment="1">
      <alignment horizontal="center" vertical="center"/>
    </xf>
    <xf numFmtId="0" fontId="32" fillId="6" borderId="4" xfId="0" applyFont="1" applyFill="1" applyBorder="1" applyAlignment="1">
      <alignment horizontal="center" vertical="center"/>
    </xf>
    <xf numFmtId="0" fontId="32" fillId="6" borderId="3" xfId="0" applyFont="1" applyFill="1" applyBorder="1" applyAlignment="1">
      <alignment horizontal="center" vertical="center"/>
    </xf>
    <xf numFmtId="9" fontId="36" fillId="24" borderId="1" xfId="0" applyNumberFormat="1" applyFont="1" applyFill="1" applyBorder="1" applyAlignment="1">
      <alignment horizontal="center" vertical="center" wrapText="1"/>
    </xf>
    <xf numFmtId="9" fontId="36" fillId="26" borderId="1" xfId="0" applyNumberFormat="1" applyFont="1" applyFill="1" applyBorder="1" applyAlignment="1">
      <alignment horizontal="center" vertical="center" wrapText="1"/>
    </xf>
    <xf numFmtId="0" fontId="40" fillId="24" borderId="1" xfId="0" applyFont="1" applyFill="1" applyBorder="1" applyAlignment="1">
      <alignment horizontal="center" vertical="center" wrapText="1"/>
    </xf>
    <xf numFmtId="0" fontId="40" fillId="26" borderId="1" xfId="0" applyFont="1" applyFill="1" applyBorder="1" applyAlignment="1">
      <alignment horizontal="center" vertical="center" wrapText="1"/>
    </xf>
    <xf numFmtId="0" fontId="44" fillId="24" borderId="1" xfId="0" applyFont="1" applyFill="1" applyBorder="1" applyAlignment="1">
      <alignment horizontal="center" vertical="center" wrapText="1"/>
    </xf>
    <xf numFmtId="1" fontId="44" fillId="24" borderId="1" xfId="0" applyNumberFormat="1" applyFont="1" applyFill="1" applyBorder="1" applyAlignment="1">
      <alignment horizontal="center" vertical="center" wrapText="1"/>
    </xf>
    <xf numFmtId="3" fontId="44" fillId="26" borderId="1" xfId="0" applyNumberFormat="1" applyFont="1" applyFill="1" applyBorder="1" applyAlignment="1">
      <alignment horizontal="center" vertical="center" wrapText="1"/>
    </xf>
    <xf numFmtId="1" fontId="44" fillId="26" borderId="1" xfId="0" applyNumberFormat="1" applyFont="1" applyFill="1" applyBorder="1" applyAlignment="1">
      <alignment horizontal="center" vertical="center" wrapText="1"/>
    </xf>
    <xf numFmtId="0" fontId="34" fillId="24" borderId="21" xfId="0" applyFont="1" applyFill="1" applyBorder="1" applyAlignment="1">
      <alignment horizontal="center" vertical="center" wrapText="1"/>
    </xf>
    <xf numFmtId="0" fontId="34" fillId="24" borderId="3" xfId="0" applyFont="1" applyFill="1" applyBorder="1" applyAlignment="1">
      <alignment horizontal="center" vertical="center" wrapText="1"/>
    </xf>
    <xf numFmtId="0" fontId="33" fillId="24" borderId="1" xfId="0" applyFont="1" applyFill="1" applyBorder="1" applyAlignment="1">
      <alignment horizontal="center" vertical="center" wrapText="1"/>
    </xf>
    <xf numFmtId="0" fontId="34" fillId="26" borderId="1" xfId="0" applyFont="1" applyFill="1" applyBorder="1" applyAlignment="1">
      <alignment horizontal="center" vertical="center" wrapText="1"/>
    </xf>
    <xf numFmtId="0" fontId="41" fillId="26" borderId="1" xfId="0" applyFont="1" applyFill="1" applyBorder="1" applyAlignment="1">
      <alignment horizontal="center" vertical="center" wrapText="1"/>
    </xf>
    <xf numFmtId="0" fontId="41" fillId="24" borderId="1" xfId="0" applyFont="1" applyFill="1" applyBorder="1" applyAlignment="1">
      <alignment horizontal="center" vertical="center" wrapText="1"/>
    </xf>
    <xf numFmtId="0" fontId="33" fillId="26" borderId="1" xfId="0" applyFont="1" applyFill="1" applyBorder="1" applyAlignment="1">
      <alignment horizontal="center" vertical="center" wrapText="1"/>
    </xf>
    <xf numFmtId="9" fontId="38" fillId="27" borderId="1" xfId="5" applyFont="1" applyFill="1" applyBorder="1" applyAlignment="1">
      <alignment horizontal="center" vertical="center" wrapText="1"/>
    </xf>
    <xf numFmtId="0" fontId="39" fillId="3" borderId="1" xfId="0" applyFont="1" applyFill="1" applyBorder="1" applyAlignment="1">
      <alignment horizontal="center" vertical="center" wrapText="1"/>
    </xf>
    <xf numFmtId="0" fontId="39" fillId="10" borderId="1" xfId="0" applyFont="1" applyFill="1" applyBorder="1" applyAlignment="1">
      <alignment horizontal="center" vertical="center" wrapText="1"/>
    </xf>
    <xf numFmtId="0" fontId="39" fillId="11" borderId="1" xfId="0" applyFont="1" applyFill="1" applyBorder="1" applyAlignment="1">
      <alignment horizontal="center" vertical="center" wrapText="1"/>
    </xf>
    <xf numFmtId="0" fontId="38" fillId="11" borderId="21" xfId="0" applyFont="1" applyFill="1" applyBorder="1" applyAlignment="1">
      <alignment horizontal="center" vertical="center" wrapText="1"/>
    </xf>
    <xf numFmtId="0" fontId="38" fillId="11" borderId="4" xfId="0" applyFont="1" applyFill="1" applyBorder="1" applyAlignment="1">
      <alignment horizontal="center" vertical="center" wrapText="1"/>
    </xf>
    <xf numFmtId="0" fontId="38" fillId="11" borderId="3" xfId="0" applyFont="1" applyFill="1" applyBorder="1" applyAlignment="1">
      <alignment horizontal="center" vertical="center" wrapText="1"/>
    </xf>
    <xf numFmtId="9" fontId="32" fillId="34" borderId="1" xfId="5" applyFont="1" applyFill="1" applyBorder="1" applyAlignment="1">
      <alignment horizontal="center" vertical="center" wrapText="1"/>
    </xf>
    <xf numFmtId="0" fontId="32" fillId="17" borderId="21" xfId="0" applyFont="1" applyFill="1" applyBorder="1" applyAlignment="1">
      <alignment horizontal="center" vertical="center" wrapText="1"/>
    </xf>
    <xf numFmtId="0" fontId="32" fillId="17" borderId="4" xfId="0" applyFont="1" applyFill="1" applyBorder="1" applyAlignment="1">
      <alignment horizontal="center" vertical="center" wrapText="1"/>
    </xf>
    <xf numFmtId="0" fontId="32" fillId="17" borderId="3" xfId="0" applyFont="1" applyFill="1" applyBorder="1" applyAlignment="1">
      <alignment horizontal="center" vertical="center" wrapText="1"/>
    </xf>
    <xf numFmtId="3" fontId="32" fillId="17" borderId="21" xfId="0" applyNumberFormat="1" applyFont="1" applyFill="1" applyBorder="1" applyAlignment="1">
      <alignment horizontal="center" vertical="center" wrapText="1"/>
    </xf>
    <xf numFmtId="3" fontId="32" fillId="17" borderId="3" xfId="0" applyNumberFormat="1" applyFont="1" applyFill="1" applyBorder="1" applyAlignment="1">
      <alignment horizontal="center" vertical="center" wrapText="1"/>
    </xf>
    <xf numFmtId="9" fontId="32" fillId="9" borderId="21" xfId="0" applyNumberFormat="1" applyFont="1" applyFill="1" applyBorder="1" applyAlignment="1">
      <alignment horizontal="center" vertical="center" wrapText="1"/>
    </xf>
    <xf numFmtId="10" fontId="40" fillId="11" borderId="21" xfId="5" applyNumberFormat="1" applyFont="1" applyFill="1" applyBorder="1" applyAlignment="1">
      <alignment horizontal="center" vertical="center" wrapText="1"/>
    </xf>
    <xf numFmtId="10" fontId="40" fillId="11" borderId="4" xfId="5" applyNumberFormat="1" applyFont="1" applyFill="1" applyBorder="1" applyAlignment="1">
      <alignment horizontal="center" vertical="center" wrapText="1"/>
    </xf>
    <xf numFmtId="10" fontId="40" fillId="11" borderId="3" xfId="5" applyNumberFormat="1" applyFont="1" applyFill="1" applyBorder="1" applyAlignment="1">
      <alignment horizontal="center" vertical="center" wrapText="1"/>
    </xf>
    <xf numFmtId="9" fontId="36" fillId="10" borderId="1" xfId="0" applyNumberFormat="1" applyFont="1" applyFill="1" applyBorder="1" applyAlignment="1">
      <alignment horizontal="center" vertical="center" wrapText="1"/>
    </xf>
    <xf numFmtId="9" fontId="32" fillId="11" borderId="21" xfId="0" applyNumberFormat="1" applyFont="1" applyFill="1" applyBorder="1" applyAlignment="1">
      <alignment horizontal="center" vertical="center" wrapText="1"/>
    </xf>
    <xf numFmtId="9" fontId="32" fillId="11" borderId="4" xfId="0" applyNumberFormat="1" applyFont="1" applyFill="1" applyBorder="1" applyAlignment="1">
      <alignment horizontal="center" vertical="center" wrapText="1"/>
    </xf>
    <xf numFmtId="9" fontId="32" fillId="11" borderId="3" xfId="0" applyNumberFormat="1" applyFont="1" applyFill="1" applyBorder="1" applyAlignment="1">
      <alignment horizontal="center" vertical="center" wrapText="1"/>
    </xf>
    <xf numFmtId="9" fontId="36" fillId="28" borderId="1" xfId="0" applyNumberFormat="1" applyFont="1" applyFill="1" applyBorder="1" applyAlignment="1">
      <alignment horizontal="center" vertical="center" wrapText="1"/>
    </xf>
    <xf numFmtId="9" fontId="36" fillId="18" borderId="21" xfId="0" applyNumberFormat="1" applyFont="1" applyFill="1" applyBorder="1" applyAlignment="1">
      <alignment horizontal="center" vertical="center" wrapText="1"/>
    </xf>
    <xf numFmtId="0" fontId="39" fillId="28" borderId="1" xfId="0" applyFont="1" applyFill="1" applyBorder="1" applyAlignment="1">
      <alignment horizontal="center" vertical="center" wrapText="1"/>
    </xf>
    <xf numFmtId="0" fontId="38" fillId="19" borderId="21" xfId="0" applyFont="1" applyFill="1" applyBorder="1" applyAlignment="1">
      <alignment horizontal="center" vertical="center" wrapText="1"/>
    </xf>
    <xf numFmtId="0" fontId="38" fillId="19" borderId="4" xfId="0" applyFont="1" applyFill="1" applyBorder="1" applyAlignment="1">
      <alignment horizontal="center" vertical="center" wrapText="1"/>
    </xf>
    <xf numFmtId="0" fontId="38" fillId="19" borderId="3" xfId="0" applyFont="1" applyFill="1" applyBorder="1" applyAlignment="1">
      <alignment horizontal="center" vertical="center" wrapText="1"/>
    </xf>
    <xf numFmtId="0" fontId="32" fillId="29" borderId="21" xfId="0" applyFont="1" applyFill="1" applyBorder="1" applyAlignment="1">
      <alignment horizontal="center" vertical="center"/>
    </xf>
    <xf numFmtId="0" fontId="32" fillId="29" borderId="4" xfId="0" applyFont="1" applyFill="1" applyBorder="1" applyAlignment="1">
      <alignment horizontal="center" vertical="center"/>
    </xf>
    <xf numFmtId="0" fontId="32" fillId="29" borderId="3" xfId="0" applyFont="1" applyFill="1" applyBorder="1" applyAlignment="1">
      <alignment horizontal="center" vertical="center"/>
    </xf>
    <xf numFmtId="0" fontId="38" fillId="18" borderId="21" xfId="0" applyFont="1" applyFill="1" applyBorder="1" applyAlignment="1">
      <alignment horizontal="center" vertical="center" wrapText="1"/>
    </xf>
    <xf numFmtId="0" fontId="38" fillId="18" borderId="4" xfId="0" applyFont="1" applyFill="1" applyBorder="1" applyAlignment="1">
      <alignment horizontal="center" vertical="center" wrapText="1"/>
    </xf>
    <xf numFmtId="9" fontId="38" fillId="19" borderId="1" xfId="5" applyFont="1" applyFill="1" applyBorder="1" applyAlignment="1">
      <alignment horizontal="center" vertical="center" wrapText="1"/>
    </xf>
    <xf numFmtId="9" fontId="32" fillId="29" borderId="1" xfId="5" applyFont="1" applyFill="1" applyBorder="1" applyAlignment="1">
      <alignment horizontal="center" vertical="center"/>
    </xf>
    <xf numFmtId="0" fontId="39" fillId="18" borderId="1" xfId="0" applyFont="1" applyFill="1" applyBorder="1" applyAlignment="1">
      <alignment horizontal="center" vertical="center" wrapText="1"/>
    </xf>
    <xf numFmtId="0" fontId="31" fillId="12" borderId="1" xfId="0" applyFont="1" applyFill="1" applyBorder="1" applyAlignment="1">
      <alignment horizontal="center" vertical="center" wrapText="1"/>
    </xf>
    <xf numFmtId="9" fontId="32" fillId="17" borderId="1" xfId="5" applyFont="1" applyFill="1" applyBorder="1" applyAlignment="1">
      <alignment horizontal="center" vertical="center" wrapText="1"/>
    </xf>
    <xf numFmtId="0" fontId="32" fillId="33" borderId="21" xfId="0" applyFont="1" applyFill="1" applyBorder="1" applyAlignment="1">
      <alignment horizontal="center" vertical="center"/>
    </xf>
    <xf numFmtId="0" fontId="32" fillId="33" borderId="4" xfId="0" applyFont="1" applyFill="1" applyBorder="1" applyAlignment="1">
      <alignment horizontal="center" vertical="center"/>
    </xf>
    <xf numFmtId="0" fontId="32" fillId="33" borderId="3" xfId="0" applyFont="1" applyFill="1" applyBorder="1" applyAlignment="1">
      <alignment horizontal="center" vertical="center"/>
    </xf>
    <xf numFmtId="9" fontId="38" fillId="20" borderId="21" xfId="0" applyNumberFormat="1" applyFont="1" applyFill="1" applyBorder="1" applyAlignment="1">
      <alignment horizontal="center" vertical="center" wrapText="1"/>
    </xf>
    <xf numFmtId="0" fontId="38" fillId="20" borderId="4" xfId="0" applyFont="1" applyFill="1" applyBorder="1" applyAlignment="1">
      <alignment horizontal="center" vertical="center" wrapText="1"/>
    </xf>
    <xf numFmtId="0" fontId="38" fillId="20" borderId="3" xfId="0" applyFont="1" applyFill="1" applyBorder="1" applyAlignment="1">
      <alignment horizontal="center" vertical="center" wrapText="1"/>
    </xf>
    <xf numFmtId="0" fontId="44" fillId="20" borderId="1" xfId="0" applyFont="1" applyFill="1" applyBorder="1" applyAlignment="1">
      <alignment horizontal="center" vertical="center" wrapText="1"/>
    </xf>
    <xf numFmtId="1" fontId="44" fillId="20" borderId="1" xfId="0" applyNumberFormat="1" applyFont="1" applyFill="1" applyBorder="1" applyAlignment="1">
      <alignment horizontal="center" vertical="center" wrapText="1"/>
    </xf>
    <xf numFmtId="0" fontId="38" fillId="20" borderId="21" xfId="0" applyFont="1" applyFill="1" applyBorder="1" applyAlignment="1">
      <alignment horizontal="center" vertical="center" wrapText="1"/>
    </xf>
    <xf numFmtId="0" fontId="39" fillId="20" borderId="21" xfId="0" applyFont="1" applyFill="1" applyBorder="1" applyAlignment="1">
      <alignment horizontal="center" vertical="center" wrapText="1"/>
    </xf>
    <xf numFmtId="0" fontId="39" fillId="20" borderId="3"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3" fillId="6" borderId="4" xfId="0" applyFont="1" applyFill="1" applyBorder="1" applyAlignment="1">
      <alignment horizontal="center" vertical="center" wrapText="1"/>
    </xf>
    <xf numFmtId="0" fontId="33" fillId="6" borderId="3" xfId="0" applyFont="1" applyFill="1" applyBorder="1" applyAlignment="1">
      <alignment horizontal="center" vertical="center" wrapText="1"/>
    </xf>
    <xf numFmtId="0" fontId="39" fillId="20" borderId="1" xfId="0" applyFont="1" applyFill="1" applyBorder="1" applyAlignment="1">
      <alignment horizontal="center" vertical="center" wrapText="1"/>
    </xf>
    <xf numFmtId="9" fontId="38" fillId="19" borderId="21" xfId="5" applyFont="1" applyFill="1" applyBorder="1" applyAlignment="1">
      <alignment horizontal="center" vertical="center" wrapText="1"/>
    </xf>
    <xf numFmtId="9" fontId="38" fillId="19" borderId="4" xfId="5" applyFont="1" applyFill="1" applyBorder="1" applyAlignment="1">
      <alignment horizontal="center" vertical="center" wrapText="1"/>
    </xf>
    <xf numFmtId="9" fontId="38" fillId="19" borderId="3" xfId="5" applyFont="1" applyFill="1" applyBorder="1" applyAlignment="1">
      <alignment horizontal="center" vertical="center" wrapText="1"/>
    </xf>
    <xf numFmtId="9" fontId="38" fillId="21" borderId="21" xfId="5" applyFont="1" applyFill="1" applyBorder="1" applyAlignment="1">
      <alignment horizontal="center" vertical="center" wrapText="1"/>
    </xf>
    <xf numFmtId="9" fontId="38" fillId="21" borderId="3" xfId="5" applyFont="1" applyFill="1" applyBorder="1" applyAlignment="1">
      <alignment horizontal="center" vertical="center" wrapText="1"/>
    </xf>
    <xf numFmtId="0" fontId="34" fillId="6" borderId="21" xfId="0" applyFont="1" applyFill="1" applyBorder="1" applyAlignment="1">
      <alignment horizontal="center" vertical="center" wrapText="1"/>
    </xf>
    <xf numFmtId="0" fontId="34" fillId="6" borderId="4"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3" fillId="7" borderId="21" xfId="0" applyFont="1" applyFill="1" applyBorder="1" applyAlignment="1">
      <alignment horizontal="center" vertical="center" wrapText="1"/>
    </xf>
    <xf numFmtId="0" fontId="33" fillId="7" borderId="4" xfId="0" applyFont="1" applyFill="1" applyBorder="1" applyAlignment="1">
      <alignment horizontal="center" vertical="center" wrapText="1"/>
    </xf>
    <xf numFmtId="0" fontId="33" fillId="7" borderId="3" xfId="0" applyFont="1" applyFill="1" applyBorder="1" applyAlignment="1">
      <alignment horizontal="center" vertical="center" wrapText="1"/>
    </xf>
    <xf numFmtId="0" fontId="34" fillId="7" borderId="21" xfId="0" applyFont="1" applyFill="1" applyBorder="1" applyAlignment="1">
      <alignment horizontal="center" vertical="center" wrapText="1"/>
    </xf>
    <xf numFmtId="0" fontId="34" fillId="7" borderId="4" xfId="0" applyFont="1" applyFill="1" applyBorder="1" applyAlignment="1">
      <alignment horizontal="center" vertical="center" wrapText="1"/>
    </xf>
    <xf numFmtId="0" fontId="34" fillId="7" borderId="3" xfId="0" applyFont="1" applyFill="1" applyBorder="1" applyAlignment="1">
      <alignment horizontal="center" vertical="center" wrapText="1"/>
    </xf>
    <xf numFmtId="0" fontId="39" fillId="16" borderId="21" xfId="0" applyFont="1" applyFill="1" applyBorder="1" applyAlignment="1">
      <alignment horizontal="center" vertical="center" wrapText="1"/>
    </xf>
    <xf numFmtId="0" fontId="39" fillId="16" borderId="3" xfId="0" applyFont="1" applyFill="1" applyBorder="1" applyAlignment="1">
      <alignment horizontal="center" vertical="center" wrapText="1"/>
    </xf>
    <xf numFmtId="0" fontId="39" fillId="16" borderId="4" xfId="0" applyFont="1" applyFill="1" applyBorder="1" applyAlignment="1">
      <alignment horizontal="center" vertical="center" wrapText="1"/>
    </xf>
    <xf numFmtId="0" fontId="33" fillId="3" borderId="21"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4" fillId="3" borderId="21"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3" fillId="3" borderId="4" xfId="0" applyFont="1" applyFill="1" applyBorder="1" applyAlignment="1">
      <alignment horizontal="center" vertical="center" wrapText="1"/>
    </xf>
    <xf numFmtId="0" fontId="34" fillId="3" borderId="4" xfId="0" applyFont="1" applyFill="1" applyBorder="1" applyAlignment="1">
      <alignment horizontal="center" vertical="center" wrapText="1"/>
    </xf>
    <xf numFmtId="1" fontId="41" fillId="6" borderId="1" xfId="0" applyNumberFormat="1" applyFont="1" applyFill="1" applyBorder="1" applyAlignment="1">
      <alignment horizontal="center" vertical="center"/>
    </xf>
    <xf numFmtId="1" fontId="44" fillId="11" borderId="1" xfId="0" applyNumberFormat="1" applyFont="1" applyFill="1" applyBorder="1" applyAlignment="1">
      <alignment horizontal="center" vertical="center" wrapText="1"/>
    </xf>
    <xf numFmtId="0" fontId="40" fillId="11" borderId="1" xfId="0" applyFont="1" applyFill="1" applyBorder="1" applyAlignment="1">
      <alignment horizontal="center" vertical="center" wrapText="1"/>
    </xf>
    <xf numFmtId="10" fontId="44" fillId="28" borderId="21" xfId="5" applyNumberFormat="1" applyFont="1" applyFill="1" applyBorder="1" applyAlignment="1">
      <alignment horizontal="center" vertical="center" wrapText="1"/>
    </xf>
    <xf numFmtId="10" fontId="44" fillId="28" borderId="3" xfId="5" applyNumberFormat="1" applyFont="1" applyFill="1" applyBorder="1" applyAlignment="1">
      <alignment horizontal="center" vertical="center" wrapText="1"/>
    </xf>
    <xf numFmtId="14" fontId="40" fillId="28" borderId="21" xfId="0" applyNumberFormat="1" applyFont="1" applyFill="1" applyBorder="1" applyAlignment="1">
      <alignment horizontal="center" vertical="center"/>
    </xf>
    <xf numFmtId="14" fontId="40" fillId="28" borderId="3" xfId="0" applyNumberFormat="1" applyFont="1" applyFill="1" applyBorder="1" applyAlignment="1">
      <alignment horizontal="center" vertical="center"/>
    </xf>
    <xf numFmtId="10" fontId="40" fillId="18" borderId="21" xfId="5" applyNumberFormat="1" applyFont="1" applyFill="1" applyBorder="1" applyAlignment="1">
      <alignment horizontal="center" vertical="center" wrapText="1"/>
    </xf>
    <xf numFmtId="10" fontId="40" fillId="18" borderId="4" xfId="5" applyNumberFormat="1" applyFont="1" applyFill="1" applyBorder="1" applyAlignment="1">
      <alignment horizontal="center" vertical="center" wrapText="1"/>
    </xf>
    <xf numFmtId="10" fontId="40" fillId="18" borderId="3" xfId="5" applyNumberFormat="1" applyFont="1" applyFill="1" applyBorder="1" applyAlignment="1">
      <alignment horizontal="center" vertical="center" wrapText="1"/>
    </xf>
    <xf numFmtId="167" fontId="40" fillId="10" borderId="21" xfId="6" applyNumberFormat="1" applyFont="1" applyFill="1" applyBorder="1" applyAlignment="1">
      <alignment horizontal="center" vertical="center"/>
    </xf>
    <xf numFmtId="167" fontId="40" fillId="10" borderId="4" xfId="6" applyNumberFormat="1" applyFont="1" applyFill="1" applyBorder="1" applyAlignment="1">
      <alignment horizontal="center" vertical="center"/>
    </xf>
    <xf numFmtId="167" fontId="40" fillId="10" borderId="3" xfId="6" applyNumberFormat="1" applyFont="1" applyFill="1" applyBorder="1" applyAlignment="1">
      <alignment horizontal="center" vertical="center"/>
    </xf>
    <xf numFmtId="9" fontId="40" fillId="10" borderId="21" xfId="5" applyFont="1" applyFill="1" applyBorder="1" applyAlignment="1">
      <alignment horizontal="center" vertical="center"/>
    </xf>
    <xf numFmtId="9" fontId="40" fillId="10" borderId="4" xfId="5" applyFont="1" applyFill="1" applyBorder="1" applyAlignment="1">
      <alignment horizontal="center" vertical="center"/>
    </xf>
    <xf numFmtId="9" fontId="40" fillId="10" borderId="3" xfId="5" applyFont="1" applyFill="1" applyBorder="1" applyAlignment="1">
      <alignment horizontal="center" vertical="center"/>
    </xf>
    <xf numFmtId="0" fontId="40" fillId="10" borderId="21" xfId="0" applyFont="1" applyFill="1" applyBorder="1" applyAlignment="1">
      <alignment horizontal="center" vertical="center"/>
    </xf>
    <xf numFmtId="0" fontId="40" fillId="10" borderId="3" xfId="0" applyFont="1" applyFill="1" applyBorder="1" applyAlignment="1">
      <alignment horizontal="center" vertical="center"/>
    </xf>
    <xf numFmtId="0" fontId="39" fillId="11" borderId="21" xfId="0" applyFont="1" applyFill="1" applyBorder="1" applyAlignment="1">
      <alignment horizontal="center" vertical="center" wrapText="1"/>
    </xf>
    <xf numFmtId="0" fontId="39" fillId="11" borderId="4" xfId="0" applyFont="1" applyFill="1" applyBorder="1" applyAlignment="1">
      <alignment horizontal="center" vertical="center" wrapText="1"/>
    </xf>
    <xf numFmtId="0" fontId="39" fillId="11" borderId="3" xfId="0" applyFont="1" applyFill="1" applyBorder="1" applyAlignment="1">
      <alignment horizontal="center" vertical="center" wrapText="1"/>
    </xf>
    <xf numFmtId="44" fontId="44" fillId="11" borderId="21" xfId="5" applyNumberFormat="1" applyFont="1" applyFill="1" applyBorder="1" applyAlignment="1">
      <alignment horizontal="center" vertical="center" wrapText="1"/>
    </xf>
    <xf numFmtId="44" fontId="44" fillId="11" borderId="4" xfId="5" applyNumberFormat="1" applyFont="1" applyFill="1" applyBorder="1" applyAlignment="1">
      <alignment horizontal="center" vertical="center" wrapText="1"/>
    </xf>
    <xf numFmtId="44" fontId="44" fillId="11" borderId="3" xfId="5" applyNumberFormat="1" applyFont="1" applyFill="1" applyBorder="1" applyAlignment="1">
      <alignment horizontal="center" vertical="center" wrapText="1"/>
    </xf>
    <xf numFmtId="44" fontId="22" fillId="11" borderId="4" xfId="0" applyNumberFormat="1" applyFont="1" applyFill="1" applyBorder="1" applyAlignment="1">
      <alignment horizontal="center" vertical="center"/>
    </xf>
    <xf numFmtId="44" fontId="22" fillId="11" borderId="3" xfId="0" applyNumberFormat="1" applyFont="1" applyFill="1" applyBorder="1" applyAlignment="1">
      <alignment horizontal="center" vertical="center"/>
    </xf>
    <xf numFmtId="9" fontId="44" fillId="11" borderId="21" xfId="5" applyFont="1" applyFill="1" applyBorder="1" applyAlignment="1">
      <alignment horizontal="center" vertical="center" wrapText="1"/>
    </xf>
    <xf numFmtId="9" fontId="44" fillId="11" borderId="4" xfId="5" applyFont="1" applyFill="1" applyBorder="1" applyAlignment="1">
      <alignment horizontal="center" vertical="center" wrapText="1"/>
    </xf>
    <xf numFmtId="9" fontId="44" fillId="11" borderId="3" xfId="5" applyFont="1" applyFill="1" applyBorder="1" applyAlignment="1">
      <alignment horizontal="center" vertical="center" wrapText="1"/>
    </xf>
    <xf numFmtId="44" fontId="40" fillId="28" borderId="21" xfId="5" applyNumberFormat="1" applyFont="1" applyFill="1" applyBorder="1" applyAlignment="1">
      <alignment horizontal="center" vertical="center" wrapText="1"/>
    </xf>
    <xf numFmtId="44" fontId="40" fillId="28" borderId="4" xfId="5" applyNumberFormat="1" applyFont="1" applyFill="1" applyBorder="1" applyAlignment="1">
      <alignment horizontal="center" vertical="center" wrapText="1"/>
    </xf>
    <xf numFmtId="44" fontId="40" fillId="28" borderId="3" xfId="5" applyNumberFormat="1" applyFont="1" applyFill="1" applyBorder="1" applyAlignment="1">
      <alignment horizontal="center" vertical="center" wrapText="1"/>
    </xf>
    <xf numFmtId="0" fontId="40" fillId="26" borderId="21" xfId="0" applyFont="1" applyFill="1" applyBorder="1" applyAlignment="1">
      <alignment horizontal="center" vertical="center" wrapText="1"/>
    </xf>
    <xf numFmtId="0" fontId="40" fillId="6" borderId="21" xfId="0" applyFont="1" applyFill="1" applyBorder="1" applyAlignment="1">
      <alignment horizontal="center" vertical="center" wrapText="1"/>
    </xf>
    <xf numFmtId="0" fontId="40" fillId="6" borderId="4"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40" fillId="20" borderId="4" xfId="0" applyFont="1" applyFill="1" applyBorder="1" applyAlignment="1">
      <alignment horizontal="center" vertical="center" wrapText="1"/>
    </xf>
    <xf numFmtId="0" fontId="40" fillId="9" borderId="21" xfId="0" applyFont="1" applyFill="1" applyBorder="1" applyAlignment="1">
      <alignment horizontal="center" vertical="center" wrapText="1"/>
    </xf>
    <xf numFmtId="0" fontId="40" fillId="9" borderId="4" xfId="0" applyFont="1" applyFill="1" applyBorder="1" applyAlignment="1">
      <alignment horizontal="center" vertical="center" wrapText="1"/>
    </xf>
    <xf numFmtId="0" fontId="40" fillId="9" borderId="3" xfId="0" applyFont="1" applyFill="1" applyBorder="1" applyAlignment="1">
      <alignment horizontal="center" vertical="center" wrapText="1"/>
    </xf>
    <xf numFmtId="0" fontId="40" fillId="10" borderId="21" xfId="0" applyFont="1" applyFill="1" applyBorder="1" applyAlignment="1">
      <alignment horizontal="center" vertical="center" wrapText="1"/>
    </xf>
    <xf numFmtId="0" fontId="40" fillId="10" borderId="4" xfId="0" applyFont="1" applyFill="1" applyBorder="1" applyAlignment="1">
      <alignment horizontal="center" vertical="center" wrapText="1"/>
    </xf>
    <xf numFmtId="0" fontId="40" fillId="10" borderId="3" xfId="0" applyFont="1" applyFill="1" applyBorder="1" applyAlignment="1">
      <alignment horizontal="center" vertical="center" wrapText="1"/>
    </xf>
    <xf numFmtId="0" fontId="40" fillId="28" borderId="4" xfId="0" applyFont="1" applyFill="1" applyBorder="1" applyAlignment="1">
      <alignment horizontal="center" vertical="center" wrapText="1"/>
    </xf>
    <xf numFmtId="167" fontId="43" fillId="6" borderId="1" xfId="6" applyNumberFormat="1" applyFont="1" applyFill="1" applyBorder="1" applyAlignment="1">
      <alignment horizontal="center" vertical="center" wrapText="1"/>
    </xf>
    <xf numFmtId="0" fontId="43" fillId="6" borderId="1" xfId="0" applyFont="1" applyFill="1" applyBorder="1" applyAlignment="1">
      <alignment horizontal="center" vertical="center" wrapText="1"/>
    </xf>
    <xf numFmtId="167" fontId="40" fillId="7" borderId="21" xfId="6" applyNumberFormat="1" applyFont="1" applyFill="1" applyBorder="1" applyAlignment="1">
      <alignment horizontal="center" vertical="center"/>
    </xf>
    <xf numFmtId="167" fontId="40" fillId="7" borderId="3" xfId="6" applyNumberFormat="1" applyFont="1" applyFill="1" applyBorder="1" applyAlignment="1">
      <alignment horizontal="center" vertical="center"/>
    </xf>
    <xf numFmtId="167" fontId="40" fillId="16" borderId="21" xfId="6" applyNumberFormat="1" applyFont="1" applyFill="1" applyBorder="1" applyAlignment="1">
      <alignment horizontal="center" vertical="center" wrapText="1"/>
    </xf>
    <xf numFmtId="167" fontId="40" fillId="16" borderId="3" xfId="6" applyNumberFormat="1" applyFont="1" applyFill="1" applyBorder="1" applyAlignment="1">
      <alignment horizontal="center" vertical="center" wrapText="1"/>
    </xf>
    <xf numFmtId="9" fontId="38" fillId="25" borderId="21" xfId="5" applyFont="1" applyFill="1" applyBorder="1" applyAlignment="1">
      <alignment horizontal="center" vertical="center" wrapText="1"/>
    </xf>
    <xf numFmtId="9" fontId="38" fillId="25" borderId="3" xfId="5" applyFont="1" applyFill="1" applyBorder="1" applyAlignment="1">
      <alignment horizontal="center" vertical="center" wrapText="1"/>
    </xf>
    <xf numFmtId="0" fontId="39" fillId="24" borderId="21" xfId="0" applyFont="1" applyFill="1" applyBorder="1" applyAlignment="1">
      <alignment horizontal="center" vertical="center" wrapText="1"/>
    </xf>
    <xf numFmtId="0" fontId="39" fillId="24" borderId="3" xfId="0" applyFont="1" applyFill="1" applyBorder="1" applyAlignment="1">
      <alignment horizontal="center" vertical="center" wrapText="1"/>
    </xf>
    <xf numFmtId="167" fontId="40" fillId="20" borderId="21" xfId="6" applyNumberFormat="1" applyFont="1" applyFill="1" applyBorder="1" applyAlignment="1">
      <alignment horizontal="center" vertical="center" wrapText="1"/>
    </xf>
    <xf numFmtId="167" fontId="40" fillId="20" borderId="3" xfId="6" applyNumberFormat="1" applyFont="1" applyFill="1" applyBorder="1" applyAlignment="1">
      <alignment horizontal="center" vertical="center" wrapText="1"/>
    </xf>
    <xf numFmtId="0" fontId="39" fillId="20" borderId="4" xfId="0" applyFont="1" applyFill="1" applyBorder="1" applyAlignment="1">
      <alignment horizontal="center" vertical="center" wrapText="1"/>
    </xf>
    <xf numFmtId="0" fontId="34" fillId="20" borderId="1" xfId="0" applyFont="1" applyFill="1" applyBorder="1" applyAlignment="1">
      <alignment horizontal="center" vertical="center" wrapText="1"/>
    </xf>
    <xf numFmtId="0" fontId="33" fillId="20" borderId="1" xfId="0" applyFont="1" applyFill="1" applyBorder="1" applyAlignment="1">
      <alignment horizontal="center" vertical="center" wrapText="1"/>
    </xf>
    <xf numFmtId="9" fontId="38" fillId="21" borderId="4" xfId="5" applyFont="1" applyFill="1" applyBorder="1" applyAlignment="1">
      <alignment horizontal="center" vertical="center" wrapText="1"/>
    </xf>
    <xf numFmtId="0" fontId="41" fillId="24" borderId="1" xfId="0" applyFont="1" applyFill="1" applyBorder="1" applyAlignment="1">
      <alignment horizontal="center" vertical="center"/>
    </xf>
    <xf numFmtId="9" fontId="40" fillId="24" borderId="1" xfId="5" applyFont="1" applyFill="1" applyBorder="1" applyAlignment="1">
      <alignment horizontal="center" vertical="center"/>
    </xf>
    <xf numFmtId="44" fontId="43" fillId="6" borderId="21" xfId="5" applyNumberFormat="1" applyFont="1" applyFill="1" applyBorder="1" applyAlignment="1">
      <alignment horizontal="center" vertical="center" wrapText="1"/>
    </xf>
    <xf numFmtId="44" fontId="43" fillId="6" borderId="4" xfId="5" applyNumberFormat="1" applyFont="1" applyFill="1" applyBorder="1" applyAlignment="1">
      <alignment horizontal="center" vertical="center" wrapText="1"/>
    </xf>
    <xf numFmtId="44" fontId="43" fillId="6" borderId="3" xfId="5" applyNumberFormat="1" applyFont="1" applyFill="1" applyBorder="1" applyAlignment="1">
      <alignment horizontal="center" vertical="center" wrapText="1"/>
    </xf>
    <xf numFmtId="9" fontId="43" fillId="6" borderId="21" xfId="5" applyFont="1" applyFill="1" applyBorder="1" applyAlignment="1">
      <alignment horizontal="center" vertical="center" wrapText="1"/>
    </xf>
    <xf numFmtId="9" fontId="43" fillId="6" borderId="4" xfId="5" applyFont="1" applyFill="1" applyBorder="1" applyAlignment="1">
      <alignment horizontal="center" vertical="center" wrapText="1"/>
    </xf>
    <xf numFmtId="9" fontId="43" fillId="6" borderId="3" xfId="5" applyFont="1" applyFill="1" applyBorder="1" applyAlignment="1">
      <alignment horizontal="center" vertical="center" wrapText="1"/>
    </xf>
    <xf numFmtId="44" fontId="40" fillId="7" borderId="21" xfId="5" applyNumberFormat="1" applyFont="1" applyFill="1" applyBorder="1" applyAlignment="1">
      <alignment horizontal="center" vertical="center"/>
    </xf>
    <xf numFmtId="44" fontId="40" fillId="7" borderId="4" xfId="5" applyNumberFormat="1" applyFont="1" applyFill="1" applyBorder="1" applyAlignment="1">
      <alignment horizontal="center" vertical="center"/>
    </xf>
    <xf numFmtId="44" fontId="40" fillId="7" borderId="3" xfId="5" applyNumberFormat="1" applyFont="1" applyFill="1" applyBorder="1" applyAlignment="1">
      <alignment horizontal="center" vertical="center"/>
    </xf>
    <xf numFmtId="9" fontId="40" fillId="7" borderId="21" xfId="5" applyFont="1" applyFill="1" applyBorder="1" applyAlignment="1">
      <alignment horizontal="center" vertical="center"/>
    </xf>
    <xf numFmtId="9" fontId="40" fillId="7" borderId="4" xfId="5" applyFont="1" applyFill="1" applyBorder="1" applyAlignment="1">
      <alignment horizontal="center" vertical="center"/>
    </xf>
    <xf numFmtId="9" fontId="40" fillId="7" borderId="3" xfId="5" applyFont="1" applyFill="1" applyBorder="1" applyAlignment="1">
      <alignment horizontal="center" vertical="center"/>
    </xf>
    <xf numFmtId="0" fontId="40" fillId="7" borderId="3" xfId="5" applyNumberFormat="1" applyFont="1" applyFill="1" applyBorder="1" applyAlignment="1">
      <alignment horizontal="center" vertical="center"/>
    </xf>
    <xf numFmtId="9" fontId="27" fillId="35" borderId="21" xfId="5" applyFont="1" applyFill="1" applyBorder="1" applyAlignment="1">
      <alignment horizontal="center" vertical="center" wrapText="1"/>
    </xf>
    <xf numFmtId="167" fontId="27" fillId="35" borderId="21" xfId="6" applyNumberFormat="1" applyFont="1" applyFill="1" applyBorder="1" applyAlignment="1">
      <alignment horizontal="center" vertical="center" wrapText="1"/>
    </xf>
    <xf numFmtId="167" fontId="27" fillId="35" borderId="3" xfId="6" applyNumberFormat="1" applyFont="1" applyFill="1" applyBorder="1" applyAlignment="1">
      <alignment horizontal="center" vertical="center" wrapText="1"/>
    </xf>
    <xf numFmtId="167" fontId="44" fillId="11" borderId="21" xfId="6" applyNumberFormat="1" applyFont="1" applyFill="1" applyBorder="1" applyAlignment="1">
      <alignment horizontal="center" vertical="center" wrapText="1"/>
    </xf>
    <xf numFmtId="167" fontId="44" fillId="11" borderId="4" xfId="6" applyNumberFormat="1" applyFont="1" applyFill="1" applyBorder="1" applyAlignment="1">
      <alignment horizontal="center" vertical="center" wrapText="1"/>
    </xf>
    <xf numFmtId="167" fontId="44" fillId="11" borderId="3" xfId="6" applyNumberFormat="1" applyFont="1" applyFill="1" applyBorder="1" applyAlignment="1">
      <alignment horizontal="center" vertical="center" wrapText="1"/>
    </xf>
    <xf numFmtId="164" fontId="40" fillId="3" borderId="21" xfId="6" applyFont="1" applyFill="1" applyBorder="1" applyAlignment="1">
      <alignment horizontal="center" vertical="center"/>
    </xf>
    <xf numFmtId="164" fontId="40" fillId="3" borderId="4" xfId="6" applyFont="1" applyFill="1" applyBorder="1" applyAlignment="1">
      <alignment horizontal="center" vertical="center"/>
    </xf>
    <xf numFmtId="164" fontId="40" fillId="3" borderId="3" xfId="6" applyFont="1" applyFill="1" applyBorder="1" applyAlignment="1">
      <alignment horizontal="center" vertical="center"/>
    </xf>
    <xf numFmtId="9" fontId="40" fillId="3" borderId="4" xfId="5" applyFont="1" applyFill="1" applyBorder="1" applyAlignment="1">
      <alignment horizontal="center" vertical="center"/>
    </xf>
    <xf numFmtId="167" fontId="40" fillId="18" borderId="21" xfId="6" applyNumberFormat="1" applyFont="1" applyFill="1" applyBorder="1" applyAlignment="1">
      <alignment horizontal="center" vertical="center" wrapText="1"/>
    </xf>
    <xf numFmtId="167" fontId="40" fillId="18" borderId="3" xfId="6" applyNumberFormat="1" applyFont="1" applyFill="1" applyBorder="1" applyAlignment="1">
      <alignment horizontal="center" vertical="center" wrapText="1"/>
    </xf>
    <xf numFmtId="167" fontId="43" fillId="6" borderId="21" xfId="6" applyNumberFormat="1" applyFont="1" applyFill="1" applyBorder="1" applyAlignment="1">
      <alignment horizontal="center" vertical="center" wrapText="1"/>
    </xf>
    <xf numFmtId="167" fontId="43" fillId="6" borderId="4" xfId="6" applyNumberFormat="1" applyFont="1" applyFill="1" applyBorder="1" applyAlignment="1">
      <alignment horizontal="center" vertical="center" wrapText="1"/>
    </xf>
    <xf numFmtId="167" fontId="43" fillId="6" borderId="3" xfId="6" applyNumberFormat="1" applyFont="1" applyFill="1" applyBorder="1" applyAlignment="1">
      <alignment horizontal="center" vertical="center" wrapText="1"/>
    </xf>
    <xf numFmtId="0" fontId="40" fillId="9" borderId="1" xfId="0" applyFont="1" applyFill="1" applyBorder="1" applyAlignment="1">
      <alignment horizontal="center" vertical="center"/>
    </xf>
    <xf numFmtId="167" fontId="40" fillId="9" borderId="1" xfId="6" applyNumberFormat="1" applyFont="1" applyFill="1" applyBorder="1" applyAlignment="1">
      <alignment horizontal="center" vertical="center"/>
    </xf>
    <xf numFmtId="0" fontId="48" fillId="10" borderId="21" xfId="7" applyFill="1" applyBorder="1" applyAlignment="1">
      <alignment horizontal="center" vertical="center" wrapText="1"/>
    </xf>
    <xf numFmtId="0" fontId="48" fillId="9" borderId="21" xfId="7" applyFill="1" applyBorder="1" applyAlignment="1">
      <alignment horizontal="center" vertical="center" wrapText="1"/>
    </xf>
    <xf numFmtId="0" fontId="48" fillId="7" borderId="21" xfId="7" applyFill="1" applyBorder="1" applyAlignment="1">
      <alignment horizontal="center" vertical="center" wrapText="1"/>
    </xf>
    <xf numFmtId="0" fontId="48" fillId="7" borderId="4" xfId="7" applyFill="1" applyBorder="1" applyAlignment="1">
      <alignment horizontal="center" vertical="center" wrapText="1"/>
    </xf>
    <xf numFmtId="0" fontId="48" fillId="7" borderId="3" xfId="7" applyFill="1" applyBorder="1" applyAlignment="1">
      <alignment horizontal="center" vertical="center" wrapText="1"/>
    </xf>
    <xf numFmtId="0" fontId="48" fillId="6" borderId="21" xfId="7" applyFill="1" applyBorder="1" applyAlignment="1">
      <alignment horizontal="center" vertical="center" wrapText="1"/>
    </xf>
    <xf numFmtId="0" fontId="48" fillId="16" borderId="21" xfId="7" applyFill="1" applyBorder="1" applyAlignment="1">
      <alignment horizontal="center" vertical="center" wrapText="1"/>
    </xf>
    <xf numFmtId="44" fontId="40" fillId="9" borderId="21" xfId="5" applyNumberFormat="1" applyFont="1" applyFill="1" applyBorder="1" applyAlignment="1">
      <alignment horizontal="center" vertical="center"/>
    </xf>
    <xf numFmtId="44" fontId="40" fillId="9" borderId="4" xfId="5" applyNumberFormat="1" applyFont="1" applyFill="1" applyBorder="1" applyAlignment="1">
      <alignment horizontal="center" vertical="center"/>
    </xf>
    <xf numFmtId="44" fontId="40" fillId="9" borderId="3" xfId="5" applyNumberFormat="1" applyFont="1" applyFill="1" applyBorder="1" applyAlignment="1">
      <alignment horizontal="center" vertical="center"/>
    </xf>
    <xf numFmtId="9" fontId="40" fillId="9" borderId="21" xfId="5" applyFont="1" applyFill="1" applyBorder="1" applyAlignment="1">
      <alignment horizontal="center" vertical="center"/>
    </xf>
    <xf numFmtId="9" fontId="40" fillId="9" borderId="4" xfId="5" applyFont="1" applyFill="1" applyBorder="1" applyAlignment="1">
      <alignment horizontal="center" vertical="center"/>
    </xf>
    <xf numFmtId="9" fontId="40" fillId="9" borderId="3" xfId="5" applyFont="1" applyFill="1" applyBorder="1" applyAlignment="1">
      <alignment horizontal="center" vertical="center"/>
    </xf>
    <xf numFmtId="0" fontId="43" fillId="6" borderId="4" xfId="5" applyNumberFormat="1" applyFont="1" applyFill="1" applyBorder="1" applyAlignment="1">
      <alignment horizontal="center" vertical="center" wrapText="1"/>
    </xf>
    <xf numFmtId="0" fontId="44" fillId="11" borderId="4" xfId="5" applyNumberFormat="1" applyFont="1" applyFill="1" applyBorder="1" applyAlignment="1">
      <alignment horizontal="center" vertical="center" wrapText="1"/>
    </xf>
    <xf numFmtId="9" fontId="40" fillId="9" borderId="1" xfId="5" applyFont="1" applyFill="1" applyBorder="1" applyAlignment="1">
      <alignment horizontal="center" vertical="center"/>
    </xf>
    <xf numFmtId="0" fontId="40" fillId="24" borderId="1" xfId="0" applyFont="1" applyFill="1" applyBorder="1" applyAlignment="1">
      <alignment horizontal="center" vertical="center"/>
    </xf>
    <xf numFmtId="167" fontId="40" fillId="24" borderId="1" xfId="6" applyNumberFormat="1" applyFont="1" applyFill="1" applyBorder="1" applyAlignment="1">
      <alignment horizontal="center" vertical="center"/>
    </xf>
    <xf numFmtId="167" fontId="44" fillId="11" borderId="1" xfId="6" applyNumberFormat="1" applyFont="1" applyFill="1" applyBorder="1" applyAlignment="1">
      <alignment horizontal="center" vertical="center" wrapText="1"/>
    </xf>
    <xf numFmtId="0" fontId="40" fillId="10" borderId="4" xfId="0" applyFont="1" applyFill="1" applyBorder="1" applyAlignment="1">
      <alignment horizontal="center" vertical="center"/>
    </xf>
    <xf numFmtId="0" fontId="44" fillId="11" borderId="1" xfId="0" applyFont="1" applyFill="1" applyBorder="1" applyAlignment="1">
      <alignment horizontal="center" vertical="center" wrapText="1"/>
    </xf>
    <xf numFmtId="0" fontId="13" fillId="4" borderId="14" xfId="4" applyFont="1" applyFill="1" applyBorder="1" applyAlignment="1">
      <alignment horizontal="center" vertical="center"/>
    </xf>
    <xf numFmtId="0" fontId="13" fillId="4" borderId="15" xfId="4" applyFont="1" applyFill="1" applyBorder="1" applyAlignment="1">
      <alignment horizontal="center" vertical="center"/>
    </xf>
    <xf numFmtId="0" fontId="13" fillId="4" borderId="11" xfId="4" applyFont="1" applyFill="1" applyBorder="1" applyAlignment="1">
      <alignment horizontal="center" vertical="center"/>
    </xf>
    <xf numFmtId="0" fontId="11" fillId="4" borderId="1" xfId="4" applyFont="1" applyFill="1" applyBorder="1" applyAlignment="1">
      <alignment horizontal="center" vertical="center"/>
    </xf>
    <xf numFmtId="0" fontId="12" fillId="0" borderId="8" xfId="4" applyFont="1" applyBorder="1" applyAlignment="1">
      <alignment horizontal="center" vertical="center" wrapText="1"/>
    </xf>
    <xf numFmtId="0" fontId="12" fillId="0" borderId="9" xfId="4" applyFont="1" applyBorder="1" applyAlignment="1">
      <alignment horizontal="center" vertical="center" wrapText="1"/>
    </xf>
    <xf numFmtId="0" fontId="12" fillId="0" borderId="10" xfId="4" applyFont="1" applyBorder="1" applyAlignment="1">
      <alignment horizontal="center" vertical="center" wrapText="1"/>
    </xf>
    <xf numFmtId="0" fontId="12" fillId="0" borderId="8" xfId="4" applyFont="1" applyBorder="1" applyAlignment="1">
      <alignment horizontal="center"/>
    </xf>
    <xf numFmtId="0" fontId="12" fillId="0" borderId="9" xfId="4" applyFont="1" applyBorder="1" applyAlignment="1">
      <alignment horizontal="center"/>
    </xf>
    <xf numFmtId="0" fontId="12" fillId="0" borderId="10" xfId="4" applyFont="1" applyBorder="1" applyAlignment="1">
      <alignment horizontal="center"/>
    </xf>
    <xf numFmtId="0" fontId="12" fillId="0" borderId="1" xfId="4" applyFont="1" applyBorder="1" applyAlignment="1">
      <alignment horizontal="center" vertical="center"/>
    </xf>
    <xf numFmtId="0" fontId="12" fillId="0" borderId="19" xfId="4" applyFont="1" applyBorder="1" applyAlignment="1">
      <alignment horizontal="center"/>
    </xf>
    <xf numFmtId="0" fontId="12" fillId="0" borderId="0" xfId="4" applyFont="1" applyAlignment="1">
      <alignment horizontal="center"/>
    </xf>
    <xf numFmtId="0" fontId="11" fillId="4" borderId="15" xfId="4" applyFont="1" applyFill="1" applyBorder="1" applyAlignment="1">
      <alignment horizontal="center" vertical="center"/>
    </xf>
    <xf numFmtId="0" fontId="12" fillId="0" borderId="1" xfId="4" applyFont="1" applyBorder="1" applyAlignment="1">
      <alignment horizontal="center" vertical="center" wrapText="1"/>
    </xf>
    <xf numFmtId="167" fontId="27" fillId="39" borderId="21" xfId="6" applyNumberFormat="1" applyFont="1" applyFill="1" applyBorder="1" applyAlignment="1">
      <alignment horizontal="center" vertical="center" wrapText="1"/>
    </xf>
    <xf numFmtId="9" fontId="27" fillId="39" borderId="21" xfId="5" applyFont="1" applyFill="1" applyBorder="1" applyAlignment="1">
      <alignment horizontal="center" vertical="center" wrapText="1"/>
    </xf>
    <xf numFmtId="167" fontId="27" fillId="39" borderId="3" xfId="6" applyNumberFormat="1" applyFont="1" applyFill="1" applyBorder="1" applyAlignment="1">
      <alignment horizontal="center" vertical="center" wrapText="1"/>
    </xf>
    <xf numFmtId="9" fontId="27" fillId="39" borderId="3" xfId="5" applyFont="1" applyFill="1" applyBorder="1" applyAlignment="1">
      <alignment horizontal="center" vertical="center" wrapText="1"/>
    </xf>
    <xf numFmtId="44" fontId="43" fillId="14" borderId="4" xfId="5" applyNumberFormat="1" applyFont="1" applyFill="1" applyBorder="1" applyAlignment="1">
      <alignment horizontal="center" vertical="center" wrapText="1"/>
    </xf>
    <xf numFmtId="164" fontId="43" fillId="6" borderId="21" xfId="6" applyFont="1" applyFill="1" applyBorder="1" applyAlignment="1">
      <alignment horizontal="center" vertical="center" wrapText="1"/>
    </xf>
    <xf numFmtId="164" fontId="43" fillId="6" borderId="4" xfId="6" applyFont="1" applyFill="1" applyBorder="1" applyAlignment="1">
      <alignment horizontal="center" vertical="center" wrapText="1"/>
    </xf>
    <xf numFmtId="164" fontId="43" fillId="6" borderId="3" xfId="6" applyFont="1" applyFill="1" applyBorder="1" applyAlignment="1">
      <alignment horizontal="center" vertical="center" wrapText="1"/>
    </xf>
    <xf numFmtId="44" fontId="40" fillId="14" borderId="21" xfId="5" applyNumberFormat="1" applyFont="1" applyFill="1" applyBorder="1" applyAlignment="1">
      <alignment horizontal="center" vertical="center"/>
    </xf>
    <xf numFmtId="44" fontId="40" fillId="3" borderId="4" xfId="5" applyNumberFormat="1" applyFont="1" applyFill="1" applyBorder="1" applyAlignment="1">
      <alignment horizontal="center" vertical="center"/>
    </xf>
    <xf numFmtId="44" fontId="40" fillId="3" borderId="3" xfId="5" applyNumberFormat="1" applyFont="1" applyFill="1" applyBorder="1" applyAlignment="1">
      <alignment horizontal="center" vertical="center"/>
    </xf>
    <xf numFmtId="44" fontId="40" fillId="3" borderId="21" xfId="5" applyNumberFormat="1" applyFont="1" applyFill="1" applyBorder="1" applyAlignment="1">
      <alignment horizontal="center" vertical="center"/>
    </xf>
  </cellXfs>
  <cellStyles count="8">
    <cellStyle name="BodyStyle" xfId="2"/>
    <cellStyle name="HeaderStyle" xfId="1"/>
    <cellStyle name="Hipervínculo" xfId="7" builtinId="8"/>
    <cellStyle name="Moneda" xfId="6" builtinId="4"/>
    <cellStyle name="Normal" xfId="0" builtinId="0"/>
    <cellStyle name="Normal 2" xfId="4"/>
    <cellStyle name="Numeric" xfId="3"/>
    <cellStyle name="Porcentaje" xfId="5" builtinId="5"/>
  </cellStyles>
  <dxfs count="0"/>
  <tableStyles count="0" defaultTableStyle="TableStyleMedium2" defaultPivotStyle="PivotStyleLight16"/>
  <colors>
    <mruColors>
      <color rgb="FFC8F1C4"/>
      <color rgb="FFCAF2F2"/>
      <color rgb="FFEEEEB4"/>
      <color rgb="FFD49EDF"/>
      <color rgb="FFF2C9ED"/>
      <color rgb="FFFF8AD8"/>
      <color rgb="FFFF85FF"/>
      <color rgb="FFD88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drive.google.com/drive/u/5/folders/1Zj2SCWCX_XCf_Nv6ndGHT0-B6R-Uj_5w" TargetMode="External"/><Relationship Id="rId13" Type="http://schemas.openxmlformats.org/officeDocument/2006/relationships/comments" Target="../comments2.xml"/><Relationship Id="rId3" Type="http://schemas.openxmlformats.org/officeDocument/2006/relationships/hyperlink" Target="https://drive.google.com/drive/u/5/folders/1H_vfuAAGA-ytTEyoZm5ge5RwxsoTk-v_" TargetMode="External"/><Relationship Id="rId7" Type="http://schemas.openxmlformats.org/officeDocument/2006/relationships/hyperlink" Target="https://drive.google.com/drive/u/5/folders/1BbS4uyIfE8rCVv3WWhj8xI-U_RvfXv6X" TargetMode="External"/><Relationship Id="rId12" Type="http://schemas.openxmlformats.org/officeDocument/2006/relationships/vmlDrawing" Target="../drawings/vmlDrawing2.vml"/><Relationship Id="rId2" Type="http://schemas.openxmlformats.org/officeDocument/2006/relationships/hyperlink" Target="https://drive.google.com/drive/folders/1B00IyVOIiXHlqLoNw2JoTw22NVxwr9Yy?usp=drive_link" TargetMode="External"/><Relationship Id="rId1" Type="http://schemas.openxmlformats.org/officeDocument/2006/relationships/hyperlink" Target="https://drive.google.com/drive/folders/1DmTUl53ld5n_7UVxRPsB1Bpsx5uT8uQh?usp=drive_link" TargetMode="External"/><Relationship Id="rId6" Type="http://schemas.openxmlformats.org/officeDocument/2006/relationships/hyperlink" Target="https://drive.google.com/drive/u/5/folders/1LSD-TyC2PsDOTuTqMVAYJXtjoLxURidn" TargetMode="External"/><Relationship Id="rId11" Type="http://schemas.openxmlformats.org/officeDocument/2006/relationships/printerSettings" Target="../printerSettings/printerSettings2.bin"/><Relationship Id="rId5" Type="http://schemas.openxmlformats.org/officeDocument/2006/relationships/hyperlink" Target="https://drive.google.com/drive/u/5/folders/1DQ1n2clVgIQbCy_U91Dnx1G-ykcNUTgc" TargetMode="External"/><Relationship Id="rId10" Type="http://schemas.openxmlformats.org/officeDocument/2006/relationships/hyperlink" Target="https://drive.google.com/drive/u/5/folders/13DJB1EWMppgsgDkuXkr3IVCZ61l_opsA" TargetMode="External"/><Relationship Id="rId4" Type="http://schemas.openxmlformats.org/officeDocument/2006/relationships/hyperlink" Target="https://drive.google.com/drive/u/5/folders/1ROZfVue_K6CVgj6nmVhac_vq8783g0D_" TargetMode="External"/><Relationship Id="rId9" Type="http://schemas.openxmlformats.org/officeDocument/2006/relationships/hyperlink" Target="https://drive.google.com/drive/u/5/folders/1O7hO9zBE6uSf09ce-kOg03AtEUPTwDO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63"/>
  <sheetViews>
    <sheetView topLeftCell="A44" zoomScale="75" zoomScaleNormal="60" workbookViewId="0">
      <selection activeCell="A17" sqref="A17"/>
    </sheetView>
  </sheetViews>
  <sheetFormatPr baseColWidth="10" defaultRowHeight="15"/>
  <cols>
    <col min="1" max="1" width="34.28515625" customWidth="1"/>
    <col min="3" max="3" width="28.42578125" customWidth="1"/>
    <col min="4" max="4" width="21.42578125" customWidth="1"/>
    <col min="5" max="5" width="19.42578125" customWidth="1"/>
    <col min="6" max="6" width="27.42578125" customWidth="1"/>
    <col min="7" max="7" width="17.140625" customWidth="1"/>
    <col min="8" max="8" width="43.7109375" customWidth="1"/>
    <col min="9" max="9" width="23.28515625" customWidth="1"/>
    <col min="10" max="10" width="15.7109375" customWidth="1"/>
    <col min="11" max="11" width="17.7109375" customWidth="1"/>
    <col min="12" max="12" width="19.42578125" customWidth="1"/>
    <col min="13" max="13" width="25.42578125" customWidth="1"/>
    <col min="14" max="14" width="20.7109375" customWidth="1"/>
    <col min="17" max="17" width="16.7109375" customWidth="1"/>
    <col min="18" max="18" width="20.42578125" customWidth="1"/>
    <col min="19" max="19" width="18.7109375" customWidth="1"/>
    <col min="20" max="20" width="22.85546875" customWidth="1"/>
    <col min="21" max="21" width="22.140625" customWidth="1"/>
    <col min="22" max="22" width="25.42578125" customWidth="1"/>
    <col min="23" max="23" width="21.140625" customWidth="1"/>
    <col min="24" max="24" width="19.140625" customWidth="1"/>
    <col min="25" max="25" width="17.42578125" customWidth="1"/>
    <col min="26" max="27" width="16.42578125" customWidth="1"/>
    <col min="28" max="28" width="28.7109375" customWidth="1"/>
    <col min="29" max="29" width="19.42578125" customWidth="1"/>
    <col min="30" max="30" width="21.140625" customWidth="1"/>
    <col min="31" max="31" width="21.7109375" customWidth="1"/>
    <col min="32" max="32" width="25.42578125" customWidth="1"/>
    <col min="33" max="33" width="22.28515625" customWidth="1"/>
    <col min="34" max="34" width="29.7109375" customWidth="1"/>
    <col min="35" max="35" width="18.7109375" customWidth="1"/>
    <col min="36" max="36" width="18.28515625" customWidth="1"/>
    <col min="37" max="37" width="22.28515625" customWidth="1"/>
  </cols>
  <sheetData>
    <row r="1" spans="1:51" ht="54.75" customHeight="1">
      <c r="A1" s="399" t="s">
        <v>115</v>
      </c>
      <c r="B1" s="399"/>
      <c r="C1" s="399"/>
      <c r="D1" s="399"/>
      <c r="E1" s="399"/>
      <c r="F1" s="399"/>
      <c r="G1" s="399"/>
      <c r="H1" s="399"/>
      <c r="I1" s="399"/>
    </row>
    <row r="2" spans="1:51" ht="36.75" customHeight="1">
      <c r="A2" s="399" t="s">
        <v>46</v>
      </c>
      <c r="B2" s="399"/>
      <c r="C2" s="399"/>
      <c r="D2" s="399"/>
      <c r="E2" s="399"/>
      <c r="F2" s="399"/>
      <c r="G2" s="399"/>
      <c r="H2" s="399"/>
      <c r="I2" s="399"/>
      <c r="J2" s="17"/>
      <c r="K2" s="17"/>
      <c r="L2" s="17"/>
      <c r="M2" s="17"/>
      <c r="N2" s="17"/>
      <c r="O2" s="15"/>
      <c r="P2" s="15"/>
      <c r="Q2" s="15"/>
      <c r="R2" s="17"/>
      <c r="S2" s="17"/>
      <c r="T2" s="17"/>
      <c r="U2" s="16"/>
      <c r="V2" s="16"/>
      <c r="W2" s="16"/>
      <c r="X2" s="16"/>
      <c r="Y2" s="17"/>
      <c r="Z2" s="17"/>
      <c r="AA2" s="17"/>
      <c r="AB2" s="18"/>
      <c r="AC2" s="18"/>
      <c r="AD2" s="18"/>
      <c r="AE2" s="18"/>
      <c r="AF2" s="18"/>
      <c r="AG2" s="18"/>
      <c r="AH2" s="19"/>
      <c r="AI2" s="19"/>
      <c r="AJ2" s="19"/>
      <c r="AK2" s="19"/>
      <c r="AL2" s="19"/>
      <c r="AM2" s="19"/>
      <c r="AN2" s="19"/>
      <c r="AO2" s="19"/>
      <c r="AP2" s="19"/>
      <c r="AQ2" s="19"/>
      <c r="AR2" s="15"/>
      <c r="AS2" s="15"/>
      <c r="AT2" s="15"/>
      <c r="AU2" s="15"/>
      <c r="AV2" s="15"/>
      <c r="AW2" s="17"/>
      <c r="AX2" s="14"/>
      <c r="AY2" s="14"/>
    </row>
    <row r="3" spans="1:51" ht="48" customHeight="1">
      <c r="A3" s="23" t="s">
        <v>68</v>
      </c>
      <c r="B3" s="378" t="s">
        <v>78</v>
      </c>
      <c r="C3" s="379"/>
      <c r="D3" s="379"/>
      <c r="E3" s="379"/>
      <c r="F3" s="379"/>
      <c r="G3" s="379"/>
      <c r="H3" s="380"/>
      <c r="I3" s="21"/>
    </row>
    <row r="4" spans="1:51" ht="31.5" customHeight="1">
      <c r="A4" s="23" t="s">
        <v>2</v>
      </c>
      <c r="B4" s="378" t="s">
        <v>79</v>
      </c>
      <c r="C4" s="379"/>
      <c r="D4" s="379"/>
      <c r="E4" s="379"/>
      <c r="F4" s="379"/>
      <c r="G4" s="379"/>
      <c r="H4" s="380"/>
      <c r="I4" s="21"/>
    </row>
    <row r="5" spans="1:51" ht="40.5" customHeight="1">
      <c r="A5" s="23" t="s">
        <v>3</v>
      </c>
      <c r="B5" s="378" t="s">
        <v>80</v>
      </c>
      <c r="C5" s="379"/>
      <c r="D5" s="379"/>
      <c r="E5" s="379"/>
      <c r="F5" s="379"/>
      <c r="G5" s="379"/>
      <c r="H5" s="380"/>
      <c r="I5" s="21"/>
    </row>
    <row r="6" spans="1:51" ht="56.25" customHeight="1">
      <c r="A6" s="23" t="s">
        <v>4</v>
      </c>
      <c r="B6" s="378" t="s">
        <v>81</v>
      </c>
      <c r="C6" s="379"/>
      <c r="D6" s="379"/>
      <c r="E6" s="379"/>
      <c r="F6" s="379"/>
      <c r="G6" s="379"/>
      <c r="H6" s="380"/>
      <c r="I6" s="21"/>
    </row>
    <row r="7" spans="1:51" ht="30">
      <c r="A7" s="23" t="s">
        <v>5</v>
      </c>
      <c r="B7" s="378" t="s">
        <v>82</v>
      </c>
      <c r="C7" s="379"/>
      <c r="D7" s="379"/>
      <c r="E7" s="379"/>
      <c r="F7" s="379"/>
      <c r="G7" s="379"/>
      <c r="H7" s="380"/>
      <c r="I7" s="21"/>
    </row>
    <row r="8" spans="1:51" ht="30">
      <c r="A8" s="23" t="s">
        <v>43</v>
      </c>
      <c r="B8" s="378" t="s">
        <v>83</v>
      </c>
      <c r="C8" s="379"/>
      <c r="D8" s="379"/>
      <c r="E8" s="379"/>
      <c r="F8" s="379"/>
      <c r="G8" s="379"/>
      <c r="H8" s="380"/>
      <c r="I8" s="21"/>
    </row>
    <row r="9" spans="1:51">
      <c r="A9" s="23" t="s">
        <v>45</v>
      </c>
      <c r="B9" s="378" t="s">
        <v>84</v>
      </c>
      <c r="C9" s="379"/>
      <c r="D9" s="379"/>
      <c r="E9" s="379"/>
      <c r="F9" s="379"/>
      <c r="G9" s="379"/>
      <c r="H9" s="380"/>
      <c r="I9" s="21"/>
    </row>
    <row r="10" spans="1:51" ht="30">
      <c r="A10" s="23" t="s">
        <v>44</v>
      </c>
      <c r="B10" s="378" t="s">
        <v>85</v>
      </c>
      <c r="C10" s="379"/>
      <c r="D10" s="379"/>
      <c r="E10" s="379"/>
      <c r="F10" s="379"/>
      <c r="G10" s="379"/>
      <c r="H10" s="380"/>
      <c r="I10" s="21"/>
    </row>
    <row r="11" spans="1:51" ht="30">
      <c r="A11" s="23" t="s">
        <v>6</v>
      </c>
      <c r="B11" s="378" t="s">
        <v>86</v>
      </c>
      <c r="C11" s="379"/>
      <c r="D11" s="379"/>
      <c r="E11" s="379"/>
      <c r="F11" s="379"/>
      <c r="G11" s="379"/>
      <c r="H11" s="380"/>
      <c r="I11" s="21"/>
    </row>
    <row r="12" spans="1:51" ht="58.5" customHeight="1">
      <c r="A12" s="23" t="s">
        <v>87</v>
      </c>
      <c r="B12" s="378" t="s">
        <v>88</v>
      </c>
      <c r="C12" s="379"/>
      <c r="D12" s="379"/>
      <c r="E12" s="379"/>
      <c r="F12" s="379"/>
      <c r="G12" s="379"/>
      <c r="H12" s="380"/>
      <c r="I12" s="21"/>
    </row>
    <row r="13" spans="1:51" ht="30">
      <c r="A13" s="23" t="s">
        <v>8</v>
      </c>
      <c r="B13" s="378" t="s">
        <v>89</v>
      </c>
      <c r="C13" s="379"/>
      <c r="D13" s="379"/>
      <c r="E13" s="379"/>
      <c r="F13" s="379"/>
      <c r="G13" s="379"/>
      <c r="H13" s="380"/>
      <c r="I13" s="21"/>
    </row>
    <row r="14" spans="1:51" ht="30">
      <c r="A14" s="23" t="s">
        <v>9</v>
      </c>
      <c r="B14" s="378" t="s">
        <v>90</v>
      </c>
      <c r="C14" s="379"/>
      <c r="D14" s="379"/>
      <c r="E14" s="379"/>
      <c r="F14" s="379"/>
      <c r="G14" s="379"/>
      <c r="H14" s="380"/>
      <c r="I14" s="21"/>
    </row>
    <row r="15" spans="1:51" ht="30">
      <c r="A15" s="23" t="s">
        <v>10</v>
      </c>
      <c r="B15" s="378" t="s">
        <v>91</v>
      </c>
      <c r="C15" s="379"/>
      <c r="D15" s="379"/>
      <c r="E15" s="379"/>
      <c r="F15" s="379"/>
      <c r="G15" s="379"/>
      <c r="H15" s="380"/>
      <c r="I15" s="21"/>
    </row>
    <row r="16" spans="1:51" ht="30">
      <c r="A16" s="23" t="s">
        <v>11</v>
      </c>
      <c r="B16" s="378" t="s">
        <v>92</v>
      </c>
      <c r="C16" s="379"/>
      <c r="D16" s="379"/>
      <c r="E16" s="379"/>
      <c r="F16" s="379"/>
      <c r="G16" s="379"/>
      <c r="H16" s="380"/>
      <c r="I16" s="21"/>
    </row>
    <row r="17" spans="1:9" ht="30">
      <c r="A17" s="23" t="s">
        <v>93</v>
      </c>
      <c r="B17" s="378" t="s">
        <v>94</v>
      </c>
      <c r="C17" s="379"/>
      <c r="D17" s="379"/>
      <c r="E17" s="379"/>
      <c r="F17" s="379"/>
      <c r="G17" s="379"/>
      <c r="H17" s="380"/>
      <c r="I17" s="21"/>
    </row>
    <row r="18" spans="1:9" ht="60" customHeight="1">
      <c r="A18" s="23" t="s">
        <v>13</v>
      </c>
      <c r="B18" s="378" t="s">
        <v>95</v>
      </c>
      <c r="C18" s="379"/>
      <c r="D18" s="379"/>
      <c r="E18" s="379"/>
      <c r="F18" s="379"/>
      <c r="G18" s="379"/>
      <c r="H18" s="380"/>
      <c r="I18" s="21"/>
    </row>
    <row r="19" spans="1:9" ht="45.75" customHeight="1">
      <c r="A19" s="23" t="s">
        <v>14</v>
      </c>
      <c r="B19" s="378" t="s">
        <v>96</v>
      </c>
      <c r="C19" s="379"/>
      <c r="D19" s="379"/>
      <c r="E19" s="379"/>
      <c r="F19" s="379"/>
      <c r="G19" s="379"/>
      <c r="H19" s="380"/>
      <c r="I19" s="21"/>
    </row>
    <row r="20" spans="1:9" ht="51.75" customHeight="1">
      <c r="A20" s="23" t="s">
        <v>15</v>
      </c>
      <c r="B20" s="378" t="s">
        <v>97</v>
      </c>
      <c r="C20" s="379"/>
      <c r="D20" s="379"/>
      <c r="E20" s="379"/>
      <c r="F20" s="379"/>
      <c r="G20" s="379"/>
      <c r="H20" s="380"/>
      <c r="I20" s="21"/>
    </row>
    <row r="21" spans="1:9" ht="57.75" customHeight="1">
      <c r="A21" s="23" t="s">
        <v>16</v>
      </c>
      <c r="B21" s="378" t="s">
        <v>98</v>
      </c>
      <c r="C21" s="379"/>
      <c r="D21" s="379"/>
      <c r="E21" s="379"/>
      <c r="F21" s="379"/>
      <c r="G21" s="379"/>
      <c r="H21" s="380"/>
      <c r="I21" s="21"/>
    </row>
    <row r="22" spans="1:9">
      <c r="A22" s="385"/>
      <c r="B22" s="386"/>
      <c r="C22" s="386"/>
      <c r="D22" s="386"/>
      <c r="E22" s="386"/>
      <c r="F22" s="386"/>
      <c r="G22" s="386"/>
      <c r="H22" s="386"/>
      <c r="I22" s="387"/>
    </row>
    <row r="23" spans="1:9" ht="51" customHeight="1">
      <c r="A23" s="399" t="s">
        <v>99</v>
      </c>
      <c r="B23" s="399"/>
      <c r="C23" s="399"/>
      <c r="D23" s="399"/>
      <c r="E23" s="399"/>
      <c r="F23" s="399"/>
      <c r="G23" s="399"/>
      <c r="H23" s="399"/>
      <c r="I23" s="399"/>
    </row>
    <row r="24" spans="1:9" ht="180" customHeight="1">
      <c r="A24" s="382" t="s">
        <v>127</v>
      </c>
      <c r="B24" s="383"/>
      <c r="C24" s="383"/>
      <c r="D24" s="383"/>
      <c r="E24" s="383"/>
      <c r="F24" s="383"/>
      <c r="G24" s="383"/>
      <c r="H24" s="383"/>
      <c r="I24" s="384"/>
    </row>
    <row r="25" spans="1:9" ht="201" customHeight="1">
      <c r="A25" s="24" t="s">
        <v>69</v>
      </c>
      <c r="B25" s="381" t="s">
        <v>100</v>
      </c>
      <c r="C25" s="381"/>
      <c r="D25" s="381"/>
      <c r="E25" s="381"/>
      <c r="F25" s="381"/>
      <c r="G25" s="381"/>
      <c r="H25" s="381"/>
      <c r="I25" s="381"/>
    </row>
    <row r="26" spans="1:9" ht="120.75" customHeight="1">
      <c r="A26" s="24" t="s">
        <v>70</v>
      </c>
      <c r="B26" s="381" t="s">
        <v>125</v>
      </c>
      <c r="C26" s="381"/>
      <c r="D26" s="381"/>
      <c r="E26" s="381"/>
      <c r="F26" s="381"/>
      <c r="G26" s="381"/>
      <c r="H26" s="381"/>
      <c r="I26" s="381"/>
    </row>
    <row r="27" spans="1:9" ht="87" customHeight="1">
      <c r="A27" s="24" t="s">
        <v>71</v>
      </c>
      <c r="B27" s="381" t="s">
        <v>101</v>
      </c>
      <c r="C27" s="381"/>
      <c r="D27" s="381"/>
      <c r="E27" s="381"/>
      <c r="F27" s="381"/>
      <c r="G27" s="381"/>
      <c r="H27" s="381"/>
      <c r="I27" s="381"/>
    </row>
    <row r="28" spans="1:9" ht="45.75" customHeight="1">
      <c r="A28" s="24" t="s">
        <v>72</v>
      </c>
      <c r="B28" s="381" t="s">
        <v>128</v>
      </c>
      <c r="C28" s="381"/>
      <c r="D28" s="381"/>
      <c r="E28" s="381"/>
      <c r="F28" s="381"/>
      <c r="G28" s="381"/>
      <c r="H28" s="381"/>
      <c r="I28" s="381"/>
    </row>
    <row r="29" spans="1:9">
      <c r="A29" s="388"/>
      <c r="B29" s="388"/>
      <c r="C29" s="388"/>
      <c r="D29" s="388"/>
      <c r="E29" s="388"/>
      <c r="F29" s="388"/>
      <c r="G29" s="388"/>
      <c r="H29" s="388"/>
      <c r="I29" s="388"/>
    </row>
    <row r="30" spans="1:9" ht="45" customHeight="1">
      <c r="A30" s="393" t="s">
        <v>74</v>
      </c>
      <c r="B30" s="393"/>
      <c r="C30" s="393"/>
      <c r="D30" s="393"/>
      <c r="E30" s="393"/>
      <c r="F30" s="393"/>
      <c r="G30" s="393"/>
      <c r="H30" s="393"/>
      <c r="I30" s="393"/>
    </row>
    <row r="31" spans="1:9" ht="42" customHeight="1">
      <c r="A31" s="394" t="s">
        <v>17</v>
      </c>
      <c r="B31" s="394"/>
      <c r="C31" s="375" t="s">
        <v>102</v>
      </c>
      <c r="D31" s="376"/>
      <c r="E31" s="376"/>
      <c r="F31" s="376"/>
      <c r="G31" s="376"/>
      <c r="H31" s="377"/>
      <c r="I31" s="20"/>
    </row>
    <row r="32" spans="1:9" ht="43.5" customHeight="1">
      <c r="A32" s="394" t="s">
        <v>18</v>
      </c>
      <c r="B32" s="394"/>
      <c r="C32" s="375" t="s">
        <v>103</v>
      </c>
      <c r="D32" s="376"/>
      <c r="E32" s="376"/>
      <c r="F32" s="376"/>
      <c r="G32" s="376"/>
      <c r="H32" s="377"/>
      <c r="I32" s="20"/>
    </row>
    <row r="33" spans="1:9" ht="40.5" customHeight="1">
      <c r="A33" s="394" t="s">
        <v>19</v>
      </c>
      <c r="B33" s="394"/>
      <c r="C33" s="375" t="s">
        <v>106</v>
      </c>
      <c r="D33" s="376"/>
      <c r="E33" s="376"/>
      <c r="F33" s="376"/>
      <c r="G33" s="376"/>
      <c r="H33" s="377"/>
      <c r="I33" s="20"/>
    </row>
    <row r="34" spans="1:9" ht="75.75" customHeight="1">
      <c r="A34" s="392" t="s">
        <v>20</v>
      </c>
      <c r="B34" s="392"/>
      <c r="C34" s="378" t="s">
        <v>104</v>
      </c>
      <c r="D34" s="379"/>
      <c r="E34" s="379"/>
      <c r="F34" s="379"/>
      <c r="G34" s="379"/>
      <c r="H34" s="380"/>
      <c r="I34" s="20"/>
    </row>
    <row r="35" spans="1:9" ht="57.75" customHeight="1">
      <c r="A35" s="392" t="s">
        <v>21</v>
      </c>
      <c r="B35" s="392"/>
      <c r="C35" s="375" t="s">
        <v>105</v>
      </c>
      <c r="D35" s="376"/>
      <c r="E35" s="376"/>
      <c r="F35" s="376"/>
      <c r="G35" s="376"/>
      <c r="H35" s="377"/>
      <c r="I35" s="20"/>
    </row>
    <row r="36" spans="1:9" ht="73.5" customHeight="1">
      <c r="A36" s="392" t="s">
        <v>22</v>
      </c>
      <c r="B36" s="392"/>
      <c r="C36" s="375" t="s">
        <v>107</v>
      </c>
      <c r="D36" s="376"/>
      <c r="E36" s="376"/>
      <c r="F36" s="376"/>
      <c r="G36" s="376"/>
      <c r="H36" s="377"/>
      <c r="I36" s="20"/>
    </row>
    <row r="37" spans="1:9" ht="67.5" customHeight="1">
      <c r="A37" s="392" t="s">
        <v>48</v>
      </c>
      <c r="B37" s="392"/>
      <c r="C37" s="375" t="s">
        <v>108</v>
      </c>
      <c r="D37" s="376"/>
      <c r="E37" s="376"/>
      <c r="F37" s="376"/>
      <c r="G37" s="376"/>
      <c r="H37" s="377"/>
      <c r="I37" s="20"/>
    </row>
    <row r="38" spans="1:9" ht="45.75" customHeight="1">
      <c r="A38" s="392" t="s">
        <v>23</v>
      </c>
      <c r="B38" s="392"/>
      <c r="C38" s="375" t="s">
        <v>109</v>
      </c>
      <c r="D38" s="376"/>
      <c r="E38" s="376"/>
      <c r="F38" s="376"/>
      <c r="G38" s="376"/>
      <c r="H38" s="377"/>
      <c r="I38" s="20"/>
    </row>
    <row r="39" spans="1:9" ht="39.75" customHeight="1">
      <c r="A39" s="392" t="s">
        <v>24</v>
      </c>
      <c r="B39" s="392"/>
      <c r="C39" s="375" t="s">
        <v>110</v>
      </c>
      <c r="D39" s="376"/>
      <c r="E39" s="376"/>
      <c r="F39" s="376"/>
      <c r="G39" s="376"/>
      <c r="H39" s="377"/>
      <c r="I39" s="20"/>
    </row>
    <row r="40" spans="1:9" ht="52.5" customHeight="1">
      <c r="A40" s="400" t="s">
        <v>25</v>
      </c>
      <c r="B40" s="400"/>
      <c r="C40" s="375" t="s">
        <v>111</v>
      </c>
      <c r="D40" s="376"/>
      <c r="E40" s="376"/>
      <c r="F40" s="376"/>
      <c r="G40" s="376"/>
      <c r="H40" s="377"/>
      <c r="I40" s="20"/>
    </row>
    <row r="42" spans="1:9" ht="42.75" customHeight="1">
      <c r="A42" s="401" t="s">
        <v>47</v>
      </c>
      <c r="B42" s="401"/>
      <c r="C42" s="401"/>
      <c r="D42" s="401"/>
      <c r="E42" s="401"/>
      <c r="F42" s="401"/>
      <c r="G42" s="401"/>
      <c r="H42" s="401"/>
    </row>
    <row r="43" spans="1:9" ht="53.25" customHeight="1">
      <c r="A43" s="396" t="s">
        <v>26</v>
      </c>
      <c r="B43" s="396"/>
      <c r="C43" s="375" t="s">
        <v>132</v>
      </c>
      <c r="D43" s="376"/>
      <c r="E43" s="376"/>
      <c r="F43" s="376"/>
      <c r="G43" s="376"/>
      <c r="H43" s="377"/>
    </row>
    <row r="44" spans="1:9" ht="69" customHeight="1">
      <c r="A44" s="396" t="s">
        <v>27</v>
      </c>
      <c r="B44" s="396"/>
      <c r="C44" s="378" t="s">
        <v>133</v>
      </c>
      <c r="D44" s="379"/>
      <c r="E44" s="379"/>
      <c r="F44" s="379"/>
      <c r="G44" s="379"/>
      <c r="H44" s="380"/>
    </row>
    <row r="45" spans="1:9" ht="56.25" customHeight="1">
      <c r="A45" s="396" t="s">
        <v>28</v>
      </c>
      <c r="B45" s="396"/>
      <c r="C45" s="375" t="s">
        <v>112</v>
      </c>
      <c r="D45" s="376"/>
      <c r="E45" s="376"/>
      <c r="F45" s="376"/>
      <c r="G45" s="376"/>
      <c r="H45" s="377"/>
    </row>
    <row r="46" spans="1:9" ht="51.75" customHeight="1">
      <c r="A46" s="396" t="s">
        <v>29</v>
      </c>
      <c r="B46" s="396"/>
      <c r="C46" s="375" t="s">
        <v>113</v>
      </c>
      <c r="D46" s="376"/>
      <c r="E46" s="376"/>
      <c r="F46" s="376"/>
      <c r="G46" s="376"/>
      <c r="H46" s="377"/>
    </row>
    <row r="47" spans="1:9" ht="48.75" customHeight="1">
      <c r="A47" s="396" t="s">
        <v>30</v>
      </c>
      <c r="B47" s="396"/>
      <c r="C47" s="375" t="s">
        <v>114</v>
      </c>
      <c r="D47" s="376"/>
      <c r="E47" s="376"/>
      <c r="F47" s="376"/>
      <c r="G47" s="376"/>
      <c r="H47" s="377"/>
    </row>
    <row r="48" spans="1:9">
      <c r="A48" s="398"/>
      <c r="B48" s="398"/>
      <c r="C48" s="398"/>
      <c r="D48" s="398"/>
      <c r="E48" s="398"/>
      <c r="F48" s="398"/>
      <c r="G48" s="398"/>
      <c r="H48" s="398"/>
    </row>
    <row r="49" spans="1:8" ht="34.5" customHeight="1">
      <c r="A49" s="397" t="s">
        <v>1</v>
      </c>
      <c r="B49" s="397"/>
      <c r="C49" s="397"/>
      <c r="D49" s="397"/>
      <c r="E49" s="397"/>
      <c r="F49" s="397"/>
      <c r="G49" s="397"/>
      <c r="H49" s="397"/>
    </row>
    <row r="50" spans="1:8" ht="44.25" customHeight="1">
      <c r="A50" s="396" t="s">
        <v>31</v>
      </c>
      <c r="B50" s="396"/>
      <c r="C50" s="375" t="s">
        <v>124</v>
      </c>
      <c r="D50" s="376"/>
      <c r="E50" s="376"/>
      <c r="F50" s="376"/>
      <c r="G50" s="376"/>
      <c r="H50" s="377"/>
    </row>
    <row r="51" spans="1:8" ht="90" customHeight="1">
      <c r="A51" s="396" t="s">
        <v>32</v>
      </c>
      <c r="B51" s="396"/>
      <c r="C51" s="378" t="s">
        <v>129</v>
      </c>
      <c r="D51" s="376"/>
      <c r="E51" s="376"/>
      <c r="F51" s="376"/>
      <c r="G51" s="376"/>
      <c r="H51" s="377"/>
    </row>
    <row r="52" spans="1:8" ht="40.5" customHeight="1">
      <c r="A52" s="396" t="s">
        <v>33</v>
      </c>
      <c r="B52" s="396"/>
      <c r="C52" s="375" t="s">
        <v>122</v>
      </c>
      <c r="D52" s="376"/>
      <c r="E52" s="376"/>
      <c r="F52" s="376"/>
      <c r="G52" s="376"/>
      <c r="H52" s="377"/>
    </row>
    <row r="53" spans="1:8" ht="32.25" customHeight="1">
      <c r="A53" s="396" t="s">
        <v>34</v>
      </c>
      <c r="B53" s="396"/>
      <c r="C53" s="375" t="s">
        <v>123</v>
      </c>
      <c r="D53" s="376"/>
      <c r="E53" s="376"/>
      <c r="F53" s="376"/>
      <c r="G53" s="376"/>
      <c r="H53" s="377"/>
    </row>
    <row r="54" spans="1:8" ht="51.75" customHeight="1">
      <c r="A54" s="395" t="s">
        <v>35</v>
      </c>
      <c r="B54" s="395"/>
      <c r="C54" s="375" t="s">
        <v>116</v>
      </c>
      <c r="D54" s="376"/>
      <c r="E54" s="376"/>
      <c r="F54" s="376"/>
      <c r="G54" s="376"/>
      <c r="H54" s="377"/>
    </row>
    <row r="55" spans="1:8" ht="65.25" customHeight="1">
      <c r="A55" s="395" t="s">
        <v>36</v>
      </c>
      <c r="B55" s="395"/>
      <c r="C55" s="375" t="s">
        <v>117</v>
      </c>
      <c r="D55" s="376"/>
      <c r="E55" s="376"/>
      <c r="F55" s="376"/>
      <c r="G55" s="376"/>
      <c r="H55" s="377"/>
    </row>
    <row r="56" spans="1:8" ht="40.5" customHeight="1">
      <c r="A56" s="395" t="s">
        <v>37</v>
      </c>
      <c r="B56" s="395"/>
      <c r="C56" s="375" t="s">
        <v>121</v>
      </c>
      <c r="D56" s="376"/>
      <c r="E56" s="376"/>
      <c r="F56" s="376"/>
      <c r="G56" s="376"/>
      <c r="H56" s="377"/>
    </row>
    <row r="57" spans="1:8" ht="60" customHeight="1">
      <c r="A57" s="395" t="s">
        <v>38</v>
      </c>
      <c r="B57" s="395"/>
      <c r="C57" s="375" t="s">
        <v>126</v>
      </c>
      <c r="D57" s="376"/>
      <c r="E57" s="376"/>
      <c r="F57" s="376"/>
      <c r="G57" s="376"/>
      <c r="H57" s="377"/>
    </row>
    <row r="58" spans="1:8" ht="51.75" customHeight="1">
      <c r="A58" s="395" t="s">
        <v>39</v>
      </c>
      <c r="B58" s="395"/>
      <c r="C58" s="375" t="s">
        <v>118</v>
      </c>
      <c r="D58" s="376"/>
      <c r="E58" s="376"/>
      <c r="F58" s="376"/>
      <c r="G58" s="376"/>
      <c r="H58" s="377"/>
    </row>
    <row r="59" spans="1:8" ht="54.75" customHeight="1">
      <c r="A59" s="402" t="s">
        <v>40</v>
      </c>
      <c r="B59" s="402"/>
      <c r="C59" s="375" t="s">
        <v>130</v>
      </c>
      <c r="D59" s="376"/>
      <c r="E59" s="376"/>
      <c r="F59" s="376"/>
      <c r="G59" s="376"/>
      <c r="H59" s="377"/>
    </row>
    <row r="61" spans="1:8" s="20" customFormat="1" ht="182.25" customHeight="1">
      <c r="A61" s="390" t="s">
        <v>120</v>
      </c>
      <c r="B61" s="391"/>
      <c r="C61" s="391"/>
      <c r="D61" s="391"/>
      <c r="E61" s="391"/>
      <c r="F61" s="391"/>
      <c r="G61" s="391"/>
      <c r="H61" s="391"/>
    </row>
    <row r="62" spans="1:8" s="20" customFormat="1" ht="64.5" customHeight="1">
      <c r="A62" s="389" t="s">
        <v>75</v>
      </c>
      <c r="B62" s="389"/>
      <c r="C62" s="378" t="s">
        <v>131</v>
      </c>
      <c r="D62" s="379"/>
      <c r="E62" s="379"/>
      <c r="F62" s="379"/>
      <c r="G62" s="379"/>
      <c r="H62" s="380"/>
    </row>
    <row r="63" spans="1:8" s="20" customFormat="1" ht="69.75" customHeight="1">
      <c r="A63" s="389" t="s">
        <v>76</v>
      </c>
      <c r="B63" s="389"/>
      <c r="C63" s="378" t="s">
        <v>119</v>
      </c>
      <c r="D63" s="379"/>
      <c r="E63" s="379"/>
      <c r="F63" s="379"/>
      <c r="G63" s="379"/>
      <c r="H63" s="380"/>
    </row>
  </sheetData>
  <mergeCells count="88">
    <mergeCell ref="A56:B56"/>
    <mergeCell ref="A57:B57"/>
    <mergeCell ref="A58:B58"/>
    <mergeCell ref="A59:B59"/>
    <mergeCell ref="A62:B62"/>
    <mergeCell ref="A1:I1"/>
    <mergeCell ref="A50:B50"/>
    <mergeCell ref="A51:B51"/>
    <mergeCell ref="A52:B52"/>
    <mergeCell ref="A53:B53"/>
    <mergeCell ref="A36:B36"/>
    <mergeCell ref="A37:B37"/>
    <mergeCell ref="A38:B38"/>
    <mergeCell ref="A39:B39"/>
    <mergeCell ref="A40:B40"/>
    <mergeCell ref="A42:H42"/>
    <mergeCell ref="A23:I23"/>
    <mergeCell ref="A2:I2"/>
    <mergeCell ref="C33:H33"/>
    <mergeCell ref="C35:H35"/>
    <mergeCell ref="C36:H36"/>
    <mergeCell ref="A44:B44"/>
    <mergeCell ref="A45:B45"/>
    <mergeCell ref="A46:B46"/>
    <mergeCell ref="A47:B47"/>
    <mergeCell ref="A49:H49"/>
    <mergeCell ref="C45:H45"/>
    <mergeCell ref="C46:H46"/>
    <mergeCell ref="C47:H47"/>
    <mergeCell ref="A48:H48"/>
    <mergeCell ref="C40:H40"/>
    <mergeCell ref="A63:B63"/>
    <mergeCell ref="A61:H61"/>
    <mergeCell ref="B28:I28"/>
    <mergeCell ref="A35:B35"/>
    <mergeCell ref="A30:I30"/>
    <mergeCell ref="A31:B31"/>
    <mergeCell ref="A32:B32"/>
    <mergeCell ref="A33:B33"/>
    <mergeCell ref="A34:B34"/>
    <mergeCell ref="C34:H34"/>
    <mergeCell ref="C31:H31"/>
    <mergeCell ref="C32:H32"/>
    <mergeCell ref="A54:B54"/>
    <mergeCell ref="A55:B55"/>
    <mergeCell ref="A43:B43"/>
    <mergeCell ref="B18:H18"/>
    <mergeCell ref="B19:H19"/>
    <mergeCell ref="C37:H37"/>
    <mergeCell ref="C38:H38"/>
    <mergeCell ref="C39:H39"/>
    <mergeCell ref="B25:I25"/>
    <mergeCell ref="B26:I26"/>
    <mergeCell ref="B27:I27"/>
    <mergeCell ref="B20:H20"/>
    <mergeCell ref="B21:H21"/>
    <mergeCell ref="A24:I24"/>
    <mergeCell ref="A22:I22"/>
    <mergeCell ref="A29:I29"/>
    <mergeCell ref="B13:H13"/>
    <mergeCell ref="B14:H14"/>
    <mergeCell ref="B15:H15"/>
    <mergeCell ref="B16:H16"/>
    <mergeCell ref="B17:H17"/>
    <mergeCell ref="B8:H8"/>
    <mergeCell ref="B9:H9"/>
    <mergeCell ref="B10:H10"/>
    <mergeCell ref="B11:H11"/>
    <mergeCell ref="B12:H12"/>
    <mergeCell ref="B3:H3"/>
    <mergeCell ref="B4:H4"/>
    <mergeCell ref="B5:H5"/>
    <mergeCell ref="B6:H6"/>
    <mergeCell ref="B7:H7"/>
    <mergeCell ref="C43:H43"/>
    <mergeCell ref="C54:H54"/>
    <mergeCell ref="C55:H55"/>
    <mergeCell ref="C56:H56"/>
    <mergeCell ref="C63:H63"/>
    <mergeCell ref="C44:H44"/>
    <mergeCell ref="C50:H50"/>
    <mergeCell ref="C51:H51"/>
    <mergeCell ref="C52:H52"/>
    <mergeCell ref="C53:H53"/>
    <mergeCell ref="C57:H57"/>
    <mergeCell ref="C58:H58"/>
    <mergeCell ref="C59:H59"/>
    <mergeCell ref="C62:H62"/>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204"/>
  <sheetViews>
    <sheetView tabSelected="1" topLeftCell="A7" zoomScale="65" zoomScaleNormal="60" workbookViewId="0">
      <pane xSplit="3" ySplit="2" topLeftCell="BT94" activePane="bottomRight" state="frozen"/>
      <selection activeCell="A7" sqref="A7"/>
      <selection pane="topRight" activeCell="D7" sqref="D7"/>
      <selection pane="bottomLeft" activeCell="A9" sqref="A9"/>
      <selection pane="bottomRight" activeCell="CB103" sqref="CB103"/>
    </sheetView>
  </sheetViews>
  <sheetFormatPr baseColWidth="10" defaultColWidth="11.42578125" defaultRowHeight="18"/>
  <cols>
    <col min="1" max="1" width="30.28515625" style="30" customWidth="1"/>
    <col min="2" max="2" width="16.42578125" style="30" customWidth="1"/>
    <col min="3" max="3" width="21.42578125" style="30" customWidth="1"/>
    <col min="4" max="4" width="20.28515625" style="30" customWidth="1"/>
    <col min="5" max="5" width="23.28515625" style="30" customWidth="1"/>
    <col min="6" max="6" width="21" style="30" customWidth="1"/>
    <col min="7" max="7" width="17.42578125" style="30" customWidth="1"/>
    <col min="8" max="8" width="21.7109375" style="30" customWidth="1"/>
    <col min="9" max="9" width="21.42578125" style="30" customWidth="1"/>
    <col min="10" max="10" width="19.7109375" style="30" customWidth="1"/>
    <col min="11" max="11" width="21.85546875" style="30" customWidth="1"/>
    <col min="12" max="12" width="17.28515625" style="30" customWidth="1"/>
    <col min="13" max="13" width="17.85546875" style="30" customWidth="1"/>
    <col min="14" max="14" width="42.28515625" style="30" customWidth="1"/>
    <col min="15" max="15" width="15.42578125" style="30" customWidth="1"/>
    <col min="16" max="16" width="17.7109375" style="30" customWidth="1"/>
    <col min="17" max="17" width="22" style="30" customWidth="1"/>
    <col min="18" max="18" width="19.140625" style="31" customWidth="1"/>
    <col min="19" max="19" width="25.42578125" style="72" customWidth="1"/>
    <col min="20" max="25" width="20.28515625" style="32" customWidth="1"/>
    <col min="26" max="26" width="20.28515625" style="219" customWidth="1"/>
    <col min="27" max="27" width="23.140625" style="32" customWidth="1"/>
    <col min="28" max="28" width="23.28515625" style="73" customWidth="1"/>
    <col min="29" max="29" width="24.7109375" style="33" customWidth="1"/>
    <col min="30" max="30" width="21.7109375" style="34" customWidth="1"/>
    <col min="31" max="31" width="27.28515625" style="35" customWidth="1"/>
    <col min="32" max="32" width="21.42578125" style="35" customWidth="1"/>
    <col min="33" max="33" width="25.140625" style="35" customWidth="1"/>
    <col min="34" max="34" width="22.7109375" style="35" customWidth="1"/>
    <col min="35" max="35" width="57.42578125" style="30" customWidth="1"/>
    <col min="36" max="36" width="21.85546875" style="30" hidden="1" customWidth="1"/>
    <col min="37" max="37" width="20.42578125" style="30" customWidth="1"/>
    <col min="38" max="38" width="20.42578125" style="36" hidden="1" customWidth="1"/>
    <col min="39" max="39" width="20.28515625" style="37" hidden="1" customWidth="1"/>
    <col min="40" max="40" width="25.7109375" style="30" hidden="1" customWidth="1"/>
    <col min="41" max="41" width="89.42578125" style="36" hidden="1" customWidth="1"/>
    <col min="42" max="43" width="22" style="30" hidden="1" customWidth="1"/>
    <col min="44" max="44" width="52.7109375" style="36" hidden="1" customWidth="1"/>
    <col min="45" max="45" width="47" style="30" hidden="1" customWidth="1"/>
    <col min="46" max="46" width="22" style="30" hidden="1" customWidth="1"/>
    <col min="47" max="47" width="50.140625" style="36" hidden="1" customWidth="1"/>
    <col min="48" max="50" width="22" style="30" customWidth="1"/>
    <col min="51" max="51" width="28.42578125" style="30" customWidth="1"/>
    <col min="52" max="52" width="25" style="30" customWidth="1"/>
    <col min="53" max="53" width="25.42578125" style="30" customWidth="1"/>
    <col min="54" max="54" width="29.85546875" style="30" customWidth="1"/>
    <col min="55" max="55" width="28.28515625" style="30" customWidth="1"/>
    <col min="56" max="56" width="63.85546875" style="30" customWidth="1"/>
    <col min="57" max="57" width="19.42578125" style="36" customWidth="1"/>
    <col min="58" max="58" width="18.85546875" style="30" customWidth="1"/>
    <col min="59" max="59" width="25.42578125" style="193" customWidth="1"/>
    <col min="60" max="63" width="25.42578125" style="194" customWidth="1"/>
    <col min="64" max="64" width="25.42578125" style="195" customWidth="1"/>
    <col min="65" max="65" width="36" style="247" customWidth="1"/>
    <col min="66" max="66" width="39.7109375" style="247" bestFit="1" customWidth="1"/>
    <col min="67" max="67" width="42.140625" style="247" customWidth="1"/>
    <col min="68" max="68" width="31.42578125" style="247" customWidth="1"/>
    <col min="69" max="73" width="25.42578125" style="247" customWidth="1"/>
    <col min="74" max="74" width="41.85546875" style="247" customWidth="1"/>
    <col min="75" max="75" width="34.85546875" style="30" customWidth="1"/>
    <col min="76" max="76" width="37.42578125" style="30" customWidth="1"/>
    <col min="77" max="77" width="16" style="30" customWidth="1"/>
    <col min="78" max="78" width="17.28515625" style="30" customWidth="1"/>
    <col min="79" max="16384" width="11.42578125" style="30"/>
  </cols>
  <sheetData>
    <row r="1" spans="1:78" ht="29.25" hidden="1" customHeight="1">
      <c r="B1" s="618" t="s">
        <v>49</v>
      </c>
      <c r="C1" s="618"/>
      <c r="D1" s="615" t="s">
        <v>50</v>
      </c>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c r="AL1" s="616"/>
      <c r="AM1" s="616"/>
      <c r="AN1" s="616"/>
      <c r="AO1" s="616"/>
      <c r="AP1" s="616"/>
      <c r="AQ1" s="616"/>
      <c r="AR1" s="616"/>
      <c r="AS1" s="616"/>
      <c r="AT1" s="616"/>
      <c r="AU1" s="616"/>
      <c r="AV1" s="616"/>
      <c r="AW1" s="616"/>
      <c r="AX1" s="616"/>
      <c r="AY1" s="616"/>
      <c r="AZ1" s="616"/>
      <c r="BA1" s="616"/>
      <c r="BB1" s="616"/>
      <c r="BC1" s="617"/>
      <c r="BD1" s="74" t="s">
        <v>56</v>
      </c>
    </row>
    <row r="2" spans="1:78" ht="30" hidden="1" customHeight="1">
      <c r="B2" s="618"/>
      <c r="C2" s="618"/>
      <c r="D2" s="615" t="s">
        <v>51</v>
      </c>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c r="AQ2" s="616"/>
      <c r="AR2" s="616"/>
      <c r="AS2" s="616"/>
      <c r="AT2" s="616"/>
      <c r="AU2" s="616"/>
      <c r="AV2" s="616"/>
      <c r="AW2" s="616"/>
      <c r="AX2" s="616"/>
      <c r="AY2" s="616"/>
      <c r="AZ2" s="616"/>
      <c r="BA2" s="616"/>
      <c r="BB2" s="616"/>
      <c r="BC2" s="617"/>
      <c r="BD2" s="74" t="s">
        <v>54</v>
      </c>
    </row>
    <row r="3" spans="1:78" ht="30.75" hidden="1" customHeight="1">
      <c r="B3" s="618"/>
      <c r="C3" s="618"/>
      <c r="D3" s="615" t="s">
        <v>52</v>
      </c>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6"/>
      <c r="AQ3" s="616"/>
      <c r="AR3" s="616"/>
      <c r="AS3" s="616"/>
      <c r="AT3" s="616"/>
      <c r="AU3" s="616"/>
      <c r="AV3" s="616"/>
      <c r="AW3" s="616"/>
      <c r="AX3" s="616"/>
      <c r="AY3" s="616"/>
      <c r="AZ3" s="616"/>
      <c r="BA3" s="616"/>
      <c r="BB3" s="616"/>
      <c r="BC3" s="617"/>
      <c r="BD3" s="74" t="s">
        <v>57</v>
      </c>
    </row>
    <row r="4" spans="1:78" ht="24.75" hidden="1" customHeight="1">
      <c r="B4" s="618"/>
      <c r="C4" s="618"/>
      <c r="D4" s="615" t="s">
        <v>53</v>
      </c>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6"/>
      <c r="AS4" s="616"/>
      <c r="AT4" s="616"/>
      <c r="AU4" s="616"/>
      <c r="AV4" s="616"/>
      <c r="AW4" s="616"/>
      <c r="AX4" s="616"/>
      <c r="AY4" s="616"/>
      <c r="AZ4" s="616"/>
      <c r="BA4" s="616"/>
      <c r="BB4" s="616"/>
      <c r="BC4" s="617"/>
      <c r="BD4" s="74" t="s">
        <v>55</v>
      </c>
    </row>
    <row r="5" spans="1:78" ht="27" hidden="1" customHeight="1">
      <c r="B5" s="618" t="s">
        <v>0</v>
      </c>
      <c r="C5" s="618"/>
      <c r="D5" s="629"/>
      <c r="E5" s="629"/>
      <c r="F5" s="629"/>
      <c r="G5" s="629"/>
      <c r="H5" s="629"/>
      <c r="I5" s="629"/>
      <c r="J5" s="629"/>
      <c r="K5" s="629"/>
      <c r="L5" s="629"/>
      <c r="M5" s="629"/>
      <c r="N5" s="629"/>
      <c r="O5" s="629"/>
      <c r="P5" s="629"/>
      <c r="Q5" s="629"/>
      <c r="R5" s="629"/>
      <c r="S5" s="629"/>
      <c r="T5" s="629"/>
      <c r="U5" s="629"/>
      <c r="V5" s="629"/>
      <c r="W5" s="629"/>
      <c r="X5" s="629"/>
      <c r="Y5" s="629"/>
      <c r="Z5" s="629"/>
      <c r="AA5" s="629"/>
      <c r="AB5" s="629"/>
      <c r="AC5" s="629"/>
      <c r="AD5" s="629"/>
      <c r="AE5" s="629"/>
      <c r="AF5" s="629"/>
      <c r="AG5" s="629"/>
      <c r="AH5" s="629"/>
      <c r="AI5" s="629"/>
      <c r="AJ5" s="629"/>
      <c r="AK5" s="629"/>
      <c r="AL5" s="629"/>
      <c r="AM5" s="629"/>
      <c r="AN5" s="629"/>
      <c r="AO5" s="629"/>
      <c r="AP5" s="629"/>
      <c r="AQ5" s="629"/>
      <c r="AR5" s="629"/>
      <c r="AS5" s="629"/>
      <c r="AT5" s="629"/>
      <c r="AU5" s="629"/>
      <c r="AV5" s="629"/>
      <c r="AW5" s="629"/>
      <c r="AX5" s="629"/>
      <c r="AY5" s="629"/>
      <c r="AZ5" s="629"/>
      <c r="BA5" s="629"/>
      <c r="BB5" s="629"/>
      <c r="BC5" s="629"/>
      <c r="BD5" s="630"/>
    </row>
    <row r="6" spans="1:78" ht="30.75" hidden="1" customHeight="1">
      <c r="A6" s="635" t="s">
        <v>46</v>
      </c>
      <c r="B6" s="635"/>
      <c r="C6" s="635"/>
      <c r="D6" s="635"/>
      <c r="E6" s="635"/>
      <c r="F6" s="635"/>
      <c r="G6" s="635"/>
      <c r="H6" s="635"/>
      <c r="I6" s="635"/>
      <c r="J6" s="635"/>
      <c r="K6" s="635"/>
      <c r="L6" s="635"/>
      <c r="M6" s="635"/>
      <c r="N6" s="635"/>
      <c r="O6" s="635"/>
      <c r="P6" s="635"/>
      <c r="Q6" s="635"/>
      <c r="R6" s="635"/>
      <c r="S6" s="635"/>
      <c r="T6" s="635"/>
      <c r="U6" s="213"/>
      <c r="V6" s="213"/>
      <c r="W6" s="213"/>
      <c r="X6" s="213"/>
      <c r="Y6" s="213"/>
      <c r="Z6" s="214"/>
      <c r="AA6" s="213"/>
      <c r="AB6" s="636" t="s">
        <v>73</v>
      </c>
      <c r="AC6" s="636"/>
      <c r="AD6" s="636"/>
      <c r="AE6" s="637"/>
      <c r="AF6" s="644" t="s">
        <v>74</v>
      </c>
      <c r="AG6" s="644"/>
      <c r="AH6" s="644"/>
      <c r="AI6" s="644"/>
      <c r="AJ6" s="644"/>
      <c r="AK6" s="644"/>
      <c r="AL6" s="644"/>
      <c r="AM6" s="644"/>
      <c r="AN6" s="644"/>
      <c r="AO6" s="644"/>
      <c r="AP6" s="644"/>
      <c r="AQ6" s="644"/>
      <c r="AR6" s="644"/>
      <c r="AS6" s="644"/>
      <c r="AT6" s="644"/>
      <c r="AU6" s="644"/>
      <c r="AV6" s="644"/>
      <c r="AW6" s="359"/>
      <c r="AX6" s="635" t="s">
        <v>47</v>
      </c>
      <c r="AY6" s="635"/>
      <c r="AZ6" s="635"/>
      <c r="BA6" s="635"/>
      <c r="BB6" s="635"/>
      <c r="BC6" s="645" t="s">
        <v>1</v>
      </c>
      <c r="BD6" s="645"/>
      <c r="BE6" s="645"/>
      <c r="BF6" s="645"/>
      <c r="BG6" s="645"/>
      <c r="BH6" s="645"/>
      <c r="BI6" s="645"/>
      <c r="BJ6" s="645"/>
      <c r="BK6" s="645"/>
      <c r="BL6" s="645"/>
      <c r="BM6" s="645"/>
      <c r="BN6" s="645"/>
      <c r="BO6" s="645"/>
      <c r="BP6" s="645"/>
      <c r="BQ6" s="645"/>
      <c r="BR6" s="645"/>
      <c r="BS6" s="645"/>
      <c r="BT6" s="645"/>
      <c r="BU6" s="645"/>
      <c r="BV6" s="645"/>
      <c r="BW6" s="645"/>
      <c r="BX6" s="70"/>
      <c r="BY6" s="642" t="s">
        <v>77</v>
      </c>
      <c r="BZ6" s="642"/>
    </row>
    <row r="7" spans="1:78" ht="84.95" customHeight="1">
      <c r="A7" s="631" t="s">
        <v>68</v>
      </c>
      <c r="B7" s="627" t="s">
        <v>2</v>
      </c>
      <c r="C7" s="627" t="s">
        <v>3</v>
      </c>
      <c r="D7" s="627" t="s">
        <v>4</v>
      </c>
      <c r="E7" s="627" t="s">
        <v>5</v>
      </c>
      <c r="F7" s="627" t="s">
        <v>43</v>
      </c>
      <c r="G7" s="627" t="s">
        <v>45</v>
      </c>
      <c r="H7" s="627" t="s">
        <v>44</v>
      </c>
      <c r="I7" s="627" t="s">
        <v>6</v>
      </c>
      <c r="J7" s="627" t="s">
        <v>7</v>
      </c>
      <c r="K7" s="627" t="s">
        <v>8</v>
      </c>
      <c r="L7" s="627" t="s">
        <v>9</v>
      </c>
      <c r="M7" s="627" t="s">
        <v>10</v>
      </c>
      <c r="N7" s="627" t="s">
        <v>11</v>
      </c>
      <c r="O7" s="627" t="s">
        <v>12</v>
      </c>
      <c r="P7" s="627"/>
      <c r="Q7" s="628" t="s">
        <v>13</v>
      </c>
      <c r="R7" s="628" t="s">
        <v>14</v>
      </c>
      <c r="S7" s="628" t="s">
        <v>15</v>
      </c>
      <c r="T7" s="628" t="s">
        <v>453</v>
      </c>
      <c r="U7" s="628" t="s">
        <v>527</v>
      </c>
      <c r="V7" s="628" t="s">
        <v>535</v>
      </c>
      <c r="W7" s="628" t="s">
        <v>550</v>
      </c>
      <c r="X7" s="338"/>
      <c r="Y7" s="628" t="s">
        <v>528</v>
      </c>
      <c r="Z7" s="638" t="s">
        <v>529</v>
      </c>
      <c r="AA7" s="628" t="s">
        <v>530</v>
      </c>
      <c r="AB7" s="633" t="s">
        <v>69</v>
      </c>
      <c r="AC7" s="633" t="s">
        <v>70</v>
      </c>
      <c r="AD7" s="633" t="s">
        <v>71</v>
      </c>
      <c r="AE7" s="633" t="s">
        <v>72</v>
      </c>
      <c r="AF7" s="628" t="s">
        <v>17</v>
      </c>
      <c r="AG7" s="628" t="s">
        <v>18</v>
      </c>
      <c r="AH7" s="628" t="s">
        <v>19</v>
      </c>
      <c r="AI7" s="620" t="s">
        <v>20</v>
      </c>
      <c r="AJ7" s="620" t="s">
        <v>21</v>
      </c>
      <c r="AK7" s="619" t="s">
        <v>22</v>
      </c>
      <c r="AL7" s="620" t="s">
        <v>48</v>
      </c>
      <c r="AM7" s="620" t="s">
        <v>23</v>
      </c>
      <c r="AN7" s="620" t="s">
        <v>24</v>
      </c>
      <c r="AO7" s="624" t="s">
        <v>518</v>
      </c>
      <c r="AP7" s="624" t="s">
        <v>519</v>
      </c>
      <c r="AQ7" s="624" t="s">
        <v>520</v>
      </c>
      <c r="AR7" s="624" t="s">
        <v>532</v>
      </c>
      <c r="AS7" s="624" t="s">
        <v>533</v>
      </c>
      <c r="AT7" s="624" t="s">
        <v>534</v>
      </c>
      <c r="AU7" s="624" t="s">
        <v>544</v>
      </c>
      <c r="AV7" s="624" t="s">
        <v>545</v>
      </c>
      <c r="AW7" s="409" t="s">
        <v>672</v>
      </c>
      <c r="AX7" s="624" t="s">
        <v>546</v>
      </c>
      <c r="AY7" s="626" t="s">
        <v>31</v>
      </c>
      <c r="AZ7" s="626" t="s">
        <v>32</v>
      </c>
      <c r="BA7" s="626" t="s">
        <v>33</v>
      </c>
      <c r="BB7" s="621" t="s">
        <v>34</v>
      </c>
      <c r="BC7" s="622" t="s">
        <v>35</v>
      </c>
      <c r="BD7" s="622" t="s">
        <v>36</v>
      </c>
      <c r="BE7" s="622" t="s">
        <v>37</v>
      </c>
      <c r="BF7" s="623" t="s">
        <v>38</v>
      </c>
      <c r="BG7" s="623" t="s">
        <v>522</v>
      </c>
      <c r="BH7" s="898" t="s">
        <v>523</v>
      </c>
      <c r="BI7" s="898" t="s">
        <v>524</v>
      </c>
      <c r="BJ7" s="898" t="s">
        <v>531</v>
      </c>
      <c r="BK7" s="898" t="s">
        <v>547</v>
      </c>
      <c r="BL7" s="897" t="s">
        <v>525</v>
      </c>
      <c r="BM7" s="646" t="s">
        <v>548</v>
      </c>
      <c r="BN7" s="646" t="s">
        <v>547</v>
      </c>
      <c r="BO7" s="646" t="s">
        <v>549</v>
      </c>
      <c r="BP7" s="648" t="s">
        <v>542</v>
      </c>
      <c r="BQ7" s="648" t="s">
        <v>543</v>
      </c>
      <c r="BR7" s="950" t="s">
        <v>673</v>
      </c>
      <c r="BS7" s="950" t="s">
        <v>674</v>
      </c>
      <c r="BT7" s="950" t="s">
        <v>675</v>
      </c>
      <c r="BU7" s="951" t="s">
        <v>676</v>
      </c>
      <c r="BV7" s="951" t="s">
        <v>677</v>
      </c>
      <c r="BW7" s="622" t="s">
        <v>39</v>
      </c>
      <c r="BX7" s="643" t="s">
        <v>40</v>
      </c>
      <c r="BY7" s="640" t="s">
        <v>75</v>
      </c>
      <c r="BZ7" s="640" t="s">
        <v>76</v>
      </c>
    </row>
    <row r="8" spans="1:78" ht="84.95" customHeight="1">
      <c r="A8" s="632"/>
      <c r="B8" s="623"/>
      <c r="C8" s="623"/>
      <c r="D8" s="623"/>
      <c r="E8" s="623"/>
      <c r="F8" s="623"/>
      <c r="G8" s="623"/>
      <c r="H8" s="623"/>
      <c r="I8" s="623"/>
      <c r="J8" s="623"/>
      <c r="K8" s="623"/>
      <c r="L8" s="623"/>
      <c r="M8" s="623"/>
      <c r="N8" s="623"/>
      <c r="O8" s="192" t="s">
        <v>41</v>
      </c>
      <c r="P8" s="192" t="s">
        <v>42</v>
      </c>
      <c r="Q8" s="628"/>
      <c r="R8" s="628"/>
      <c r="S8" s="628"/>
      <c r="T8" s="628"/>
      <c r="U8" s="627"/>
      <c r="V8" s="627"/>
      <c r="W8" s="627"/>
      <c r="X8" s="337"/>
      <c r="Y8" s="627"/>
      <c r="Z8" s="639"/>
      <c r="AA8" s="627"/>
      <c r="AB8" s="634"/>
      <c r="AC8" s="634"/>
      <c r="AD8" s="634"/>
      <c r="AE8" s="634"/>
      <c r="AF8" s="628"/>
      <c r="AG8" s="628"/>
      <c r="AH8" s="628"/>
      <c r="AI8" s="620"/>
      <c r="AJ8" s="620"/>
      <c r="AK8" s="619"/>
      <c r="AL8" s="620"/>
      <c r="AM8" s="620"/>
      <c r="AN8" s="620"/>
      <c r="AO8" s="625"/>
      <c r="AP8" s="625"/>
      <c r="AQ8" s="625"/>
      <c r="AR8" s="625"/>
      <c r="AS8" s="625"/>
      <c r="AT8" s="625"/>
      <c r="AU8" s="625"/>
      <c r="AV8" s="625"/>
      <c r="AW8" s="410"/>
      <c r="AX8" s="625"/>
      <c r="AY8" s="626"/>
      <c r="AZ8" s="626"/>
      <c r="BA8" s="626"/>
      <c r="BB8" s="621"/>
      <c r="BC8" s="623"/>
      <c r="BD8" s="623"/>
      <c r="BE8" s="623"/>
      <c r="BF8" s="627"/>
      <c r="BG8" s="627"/>
      <c r="BH8" s="899"/>
      <c r="BI8" s="899"/>
      <c r="BJ8" s="899"/>
      <c r="BK8" s="899"/>
      <c r="BL8" s="639"/>
      <c r="BM8" s="647"/>
      <c r="BN8" s="647"/>
      <c r="BO8" s="647"/>
      <c r="BP8" s="649"/>
      <c r="BQ8" s="649"/>
      <c r="BR8" s="952"/>
      <c r="BS8" s="952"/>
      <c r="BT8" s="952"/>
      <c r="BU8" s="953"/>
      <c r="BV8" s="953"/>
      <c r="BW8" s="623"/>
      <c r="BX8" s="643"/>
      <c r="BY8" s="641"/>
      <c r="BZ8" s="641"/>
    </row>
    <row r="9" spans="1:78" s="168" customFormat="1" ht="84.95" customHeight="1">
      <c r="A9" s="590" t="s">
        <v>144</v>
      </c>
      <c r="B9" s="782" t="s">
        <v>268</v>
      </c>
      <c r="C9" s="782" t="s">
        <v>247</v>
      </c>
      <c r="D9" s="590" t="s">
        <v>258</v>
      </c>
      <c r="E9" s="590" t="s">
        <v>259</v>
      </c>
      <c r="F9" s="590" t="s">
        <v>269</v>
      </c>
      <c r="G9" s="591">
        <v>0.2</v>
      </c>
      <c r="H9" s="590" t="s">
        <v>342</v>
      </c>
      <c r="I9" s="592">
        <v>0.2</v>
      </c>
      <c r="J9" s="695" t="s">
        <v>274</v>
      </c>
      <c r="K9" s="590" t="s">
        <v>283</v>
      </c>
      <c r="L9" s="590" t="s">
        <v>343</v>
      </c>
      <c r="M9" s="590" t="s">
        <v>341</v>
      </c>
      <c r="N9" s="590" t="s">
        <v>438</v>
      </c>
      <c r="O9" s="590"/>
      <c r="P9" s="590" t="s">
        <v>344</v>
      </c>
      <c r="Q9" s="590" t="s">
        <v>301</v>
      </c>
      <c r="R9" s="606">
        <v>402978</v>
      </c>
      <c r="S9" s="606">
        <v>201092</v>
      </c>
      <c r="T9" s="656">
        <f>+R9-S9</f>
        <v>201886</v>
      </c>
      <c r="U9" s="656">
        <v>1362</v>
      </c>
      <c r="V9" s="601">
        <v>10846</v>
      </c>
      <c r="W9" s="601">
        <v>31923</v>
      </c>
      <c r="X9" s="348"/>
      <c r="Y9" s="656">
        <f>U9+V9+W9</f>
        <v>44131</v>
      </c>
      <c r="Z9" s="611">
        <f>Y9/S9</f>
        <v>0.219456766057327</v>
      </c>
      <c r="AA9" s="611">
        <f>(Y9+T9)/R9</f>
        <v>0.61049734724972582</v>
      </c>
      <c r="AB9" s="585" t="s">
        <v>398</v>
      </c>
      <c r="AC9" s="585" t="s">
        <v>399</v>
      </c>
      <c r="AD9" s="804" t="s">
        <v>414</v>
      </c>
      <c r="AE9" s="795" t="s">
        <v>415</v>
      </c>
      <c r="AF9" s="596" t="s">
        <v>156</v>
      </c>
      <c r="AG9" s="822">
        <v>2020130010042</v>
      </c>
      <c r="AH9" s="596" t="s">
        <v>157</v>
      </c>
      <c r="AI9" s="38" t="s">
        <v>158</v>
      </c>
      <c r="AJ9" s="75"/>
      <c r="AK9" s="38">
        <v>18</v>
      </c>
      <c r="AL9" s="167">
        <v>9.7932994773853074E-2</v>
      </c>
      <c r="AM9" s="169" t="s">
        <v>445</v>
      </c>
      <c r="AN9" s="177" t="s">
        <v>494</v>
      </c>
      <c r="AO9" s="38" t="s">
        <v>578</v>
      </c>
      <c r="AP9" s="75">
        <v>18</v>
      </c>
      <c r="AQ9" s="75">
        <v>105</v>
      </c>
      <c r="AR9" s="38" t="s">
        <v>579</v>
      </c>
      <c r="AS9" s="75">
        <v>18</v>
      </c>
      <c r="AT9" s="75">
        <v>54</v>
      </c>
      <c r="AU9" s="38" t="s">
        <v>580</v>
      </c>
      <c r="AV9" s="75">
        <v>18</v>
      </c>
      <c r="AW9" s="364">
        <f>AV9/AK9</f>
        <v>1</v>
      </c>
      <c r="AX9" s="75">
        <v>96</v>
      </c>
      <c r="AY9" s="39">
        <v>150000000</v>
      </c>
      <c r="AZ9" s="596" t="s">
        <v>319</v>
      </c>
      <c r="BA9" s="38" t="s">
        <v>335</v>
      </c>
      <c r="BB9" s="855" t="s">
        <v>349</v>
      </c>
      <c r="BC9" s="75" t="s">
        <v>454</v>
      </c>
      <c r="BD9" s="38" t="s">
        <v>158</v>
      </c>
      <c r="BE9" s="169" t="s">
        <v>512</v>
      </c>
      <c r="BF9" s="76" t="s">
        <v>346</v>
      </c>
      <c r="BG9" s="867" t="s">
        <v>331</v>
      </c>
      <c r="BH9" s="866">
        <v>850000000</v>
      </c>
      <c r="BI9" s="866">
        <v>849900000</v>
      </c>
      <c r="BJ9" s="866">
        <v>849900000</v>
      </c>
      <c r="BK9" s="866">
        <v>849900000</v>
      </c>
      <c r="BL9" s="887">
        <f>+BK9/BH9</f>
        <v>0.99988235294117644</v>
      </c>
      <c r="BM9" s="884">
        <v>1492057143</v>
      </c>
      <c r="BN9" s="884">
        <v>1132457142</v>
      </c>
      <c r="BO9" s="884">
        <v>815300000</v>
      </c>
      <c r="BP9" s="887">
        <f>BN9/BM9</f>
        <v>0.75899046314206753</v>
      </c>
      <c r="BQ9" s="887">
        <f>BO9/BM9</f>
        <v>0.54642679325318577</v>
      </c>
      <c r="BR9" s="955">
        <v>1531659481.53</v>
      </c>
      <c r="BS9" s="884">
        <v>1158744611</v>
      </c>
      <c r="BT9" s="884">
        <v>1124439654</v>
      </c>
      <c r="BU9" s="887">
        <f>BS9/BR9</f>
        <v>0.75652886622195614</v>
      </c>
      <c r="BV9" s="887">
        <f>BT9/BR9</f>
        <v>0.73413161839130103</v>
      </c>
      <c r="BW9" s="169" t="s">
        <v>445</v>
      </c>
      <c r="BX9" s="919" t="s">
        <v>607</v>
      </c>
      <c r="BY9" s="855" t="s">
        <v>420</v>
      </c>
      <c r="BZ9" s="855" t="s">
        <v>421</v>
      </c>
    </row>
    <row r="10" spans="1:78" s="168" customFormat="1" ht="84.95" customHeight="1">
      <c r="A10" s="590"/>
      <c r="B10" s="782"/>
      <c r="C10" s="782"/>
      <c r="D10" s="590"/>
      <c r="E10" s="590"/>
      <c r="F10" s="590"/>
      <c r="G10" s="590"/>
      <c r="H10" s="590"/>
      <c r="I10" s="593"/>
      <c r="J10" s="695"/>
      <c r="K10" s="590"/>
      <c r="L10" s="590"/>
      <c r="M10" s="590"/>
      <c r="N10" s="590"/>
      <c r="O10" s="590"/>
      <c r="P10" s="590"/>
      <c r="Q10" s="590"/>
      <c r="R10" s="606"/>
      <c r="S10" s="606"/>
      <c r="T10" s="657"/>
      <c r="U10" s="657"/>
      <c r="V10" s="602"/>
      <c r="W10" s="602"/>
      <c r="X10" s="349"/>
      <c r="Y10" s="657"/>
      <c r="Z10" s="611"/>
      <c r="AA10" s="611"/>
      <c r="AB10" s="585"/>
      <c r="AC10" s="585"/>
      <c r="AD10" s="805"/>
      <c r="AE10" s="796"/>
      <c r="AF10" s="596"/>
      <c r="AG10" s="822"/>
      <c r="AH10" s="596"/>
      <c r="AI10" s="38" t="s">
        <v>159</v>
      </c>
      <c r="AJ10" s="75"/>
      <c r="AK10" s="38">
        <v>18</v>
      </c>
      <c r="AL10" s="167">
        <v>6.5288663182568721E-2</v>
      </c>
      <c r="AM10" s="169" t="s">
        <v>445</v>
      </c>
      <c r="AN10" s="177" t="s">
        <v>494</v>
      </c>
      <c r="AO10" s="38" t="s">
        <v>606</v>
      </c>
      <c r="AP10" s="75">
        <v>18</v>
      </c>
      <c r="AQ10" s="75">
        <v>18</v>
      </c>
      <c r="AR10" s="38" t="s">
        <v>581</v>
      </c>
      <c r="AS10" s="75">
        <v>9</v>
      </c>
      <c r="AT10" s="75">
        <v>18</v>
      </c>
      <c r="AU10" s="38" t="s">
        <v>582</v>
      </c>
      <c r="AV10" s="75">
        <v>9</v>
      </c>
      <c r="AW10" s="364">
        <f t="shared" ref="AW10:AW22" si="0">AV10/AK10</f>
        <v>0.5</v>
      </c>
      <c r="AX10" s="75">
        <v>18</v>
      </c>
      <c r="AY10" s="39">
        <v>100000000</v>
      </c>
      <c r="AZ10" s="596"/>
      <c r="BA10" s="38" t="s">
        <v>337</v>
      </c>
      <c r="BB10" s="856"/>
      <c r="BC10" s="75" t="s">
        <v>454</v>
      </c>
      <c r="BD10" s="38" t="s">
        <v>159</v>
      </c>
      <c r="BE10" s="169" t="s">
        <v>512</v>
      </c>
      <c r="BF10" s="76" t="s">
        <v>347</v>
      </c>
      <c r="BG10" s="867"/>
      <c r="BH10" s="866"/>
      <c r="BI10" s="866"/>
      <c r="BJ10" s="866"/>
      <c r="BK10" s="866"/>
      <c r="BL10" s="888"/>
      <c r="BM10" s="885"/>
      <c r="BN10" s="885"/>
      <c r="BO10" s="885"/>
      <c r="BP10" s="888"/>
      <c r="BQ10" s="888"/>
      <c r="BR10" s="956"/>
      <c r="BS10" s="885"/>
      <c r="BT10" s="885"/>
      <c r="BU10" s="888"/>
      <c r="BV10" s="888"/>
      <c r="BW10" s="169" t="s">
        <v>445</v>
      </c>
      <c r="BX10" s="856"/>
      <c r="BY10" s="856"/>
      <c r="BZ10" s="856"/>
    </row>
    <row r="11" spans="1:78" s="168" customFormat="1" ht="84.95" customHeight="1">
      <c r="A11" s="590"/>
      <c r="B11" s="782"/>
      <c r="C11" s="782"/>
      <c r="D11" s="590"/>
      <c r="E11" s="590"/>
      <c r="F11" s="590"/>
      <c r="G11" s="590"/>
      <c r="H11" s="590"/>
      <c r="I11" s="593"/>
      <c r="J11" s="695"/>
      <c r="K11" s="590"/>
      <c r="L11" s="590"/>
      <c r="M11" s="590"/>
      <c r="N11" s="590"/>
      <c r="O11" s="590"/>
      <c r="P11" s="590"/>
      <c r="Q11" s="590"/>
      <c r="R11" s="606"/>
      <c r="S11" s="606"/>
      <c r="T11" s="657"/>
      <c r="U11" s="657"/>
      <c r="V11" s="602"/>
      <c r="W11" s="602"/>
      <c r="X11" s="349"/>
      <c r="Y11" s="657"/>
      <c r="Z11" s="611"/>
      <c r="AA11" s="611"/>
      <c r="AB11" s="585"/>
      <c r="AC11" s="585"/>
      <c r="AD11" s="805"/>
      <c r="AE11" s="796"/>
      <c r="AF11" s="596"/>
      <c r="AG11" s="822"/>
      <c r="AH11" s="596"/>
      <c r="AI11" s="38" t="s">
        <v>160</v>
      </c>
      <c r="AJ11" s="75"/>
      <c r="AK11" s="38">
        <v>1</v>
      </c>
      <c r="AL11" s="167">
        <v>4.57020642277981E-2</v>
      </c>
      <c r="AM11" s="169" t="s">
        <v>509</v>
      </c>
      <c r="AN11" s="177" t="s">
        <v>494</v>
      </c>
      <c r="AO11" s="38"/>
      <c r="AP11" s="75"/>
      <c r="AQ11" s="75"/>
      <c r="AR11" s="38"/>
      <c r="AS11" s="75"/>
      <c r="AT11" s="75"/>
      <c r="AU11" s="38"/>
      <c r="AV11" s="75"/>
      <c r="AW11" s="364">
        <f t="shared" si="0"/>
        <v>0</v>
      </c>
      <c r="AX11" s="75"/>
      <c r="AY11" s="39">
        <v>70000000</v>
      </c>
      <c r="AZ11" s="596"/>
      <c r="BA11" s="38" t="s">
        <v>348</v>
      </c>
      <c r="BB11" s="856"/>
      <c r="BC11" s="75" t="s">
        <v>454</v>
      </c>
      <c r="BD11" s="38" t="s">
        <v>160</v>
      </c>
      <c r="BE11" s="169" t="s">
        <v>508</v>
      </c>
      <c r="BF11" s="76" t="s">
        <v>329</v>
      </c>
      <c r="BG11" s="867"/>
      <c r="BH11" s="866"/>
      <c r="BI11" s="866"/>
      <c r="BJ11" s="866"/>
      <c r="BK11" s="866"/>
      <c r="BL11" s="888"/>
      <c r="BM11" s="885"/>
      <c r="BN11" s="885"/>
      <c r="BO11" s="885"/>
      <c r="BP11" s="888"/>
      <c r="BQ11" s="888"/>
      <c r="BR11" s="956"/>
      <c r="BS11" s="885"/>
      <c r="BT11" s="885"/>
      <c r="BU11" s="888"/>
      <c r="BV11" s="888"/>
      <c r="BW11" s="169" t="s">
        <v>509</v>
      </c>
      <c r="BX11" s="856"/>
      <c r="BY11" s="856"/>
      <c r="BZ11" s="856"/>
    </row>
    <row r="12" spans="1:78" s="168" customFormat="1" ht="84.95" customHeight="1">
      <c r="A12" s="590"/>
      <c r="B12" s="782"/>
      <c r="C12" s="782"/>
      <c r="D12" s="590"/>
      <c r="E12" s="590"/>
      <c r="F12" s="590"/>
      <c r="G12" s="590"/>
      <c r="H12" s="590"/>
      <c r="I12" s="593"/>
      <c r="J12" s="695"/>
      <c r="K12" s="590"/>
      <c r="L12" s="590"/>
      <c r="M12" s="590"/>
      <c r="N12" s="590"/>
      <c r="O12" s="590"/>
      <c r="P12" s="590"/>
      <c r="Q12" s="590"/>
      <c r="R12" s="606"/>
      <c r="S12" s="606"/>
      <c r="T12" s="657"/>
      <c r="U12" s="657"/>
      <c r="V12" s="602"/>
      <c r="W12" s="602"/>
      <c r="X12" s="349"/>
      <c r="Y12" s="657"/>
      <c r="Z12" s="611"/>
      <c r="AA12" s="611"/>
      <c r="AB12" s="585"/>
      <c r="AC12" s="585"/>
      <c r="AD12" s="805"/>
      <c r="AE12" s="796"/>
      <c r="AF12" s="596"/>
      <c r="AG12" s="822"/>
      <c r="AH12" s="596"/>
      <c r="AI12" s="38" t="s">
        <v>161</v>
      </c>
      <c r="AJ12" s="75"/>
      <c r="AK12" s="38">
        <v>18</v>
      </c>
      <c r="AL12" s="167">
        <v>6.5288663182568721E-2</v>
      </c>
      <c r="AM12" s="169" t="s">
        <v>445</v>
      </c>
      <c r="AN12" s="177" t="s">
        <v>494</v>
      </c>
      <c r="AO12" s="38" t="s">
        <v>583</v>
      </c>
      <c r="AP12" s="75">
        <v>18</v>
      </c>
      <c r="AQ12" s="75">
        <v>18</v>
      </c>
      <c r="AR12" s="38"/>
      <c r="AS12" s="75"/>
      <c r="AT12" s="75"/>
      <c r="AU12" s="38" t="s">
        <v>584</v>
      </c>
      <c r="AV12" s="301">
        <v>18</v>
      </c>
      <c r="AW12" s="364">
        <f t="shared" si="0"/>
        <v>1</v>
      </c>
      <c r="AX12" s="301">
        <v>2160</v>
      </c>
      <c r="AY12" s="39">
        <v>100000000</v>
      </c>
      <c r="AZ12" s="596"/>
      <c r="BA12" s="38" t="s">
        <v>348</v>
      </c>
      <c r="BB12" s="856"/>
      <c r="BC12" s="75" t="s">
        <v>454</v>
      </c>
      <c r="BD12" s="38" t="s">
        <v>161</v>
      </c>
      <c r="BE12" s="169" t="s">
        <v>512</v>
      </c>
      <c r="BF12" s="76" t="s">
        <v>329</v>
      </c>
      <c r="BG12" s="867"/>
      <c r="BH12" s="866"/>
      <c r="BI12" s="866"/>
      <c r="BJ12" s="866"/>
      <c r="BK12" s="866"/>
      <c r="BL12" s="888"/>
      <c r="BM12" s="885"/>
      <c r="BN12" s="885"/>
      <c r="BO12" s="885"/>
      <c r="BP12" s="888"/>
      <c r="BQ12" s="888"/>
      <c r="BR12" s="956"/>
      <c r="BS12" s="885"/>
      <c r="BT12" s="885"/>
      <c r="BU12" s="888"/>
      <c r="BV12" s="888"/>
      <c r="BW12" s="169" t="s">
        <v>445</v>
      </c>
      <c r="BX12" s="856"/>
      <c r="BY12" s="856"/>
      <c r="BZ12" s="856"/>
    </row>
    <row r="13" spans="1:78" s="168" customFormat="1" ht="84.95" customHeight="1">
      <c r="A13" s="590"/>
      <c r="B13" s="782"/>
      <c r="C13" s="782"/>
      <c r="D13" s="590"/>
      <c r="E13" s="590"/>
      <c r="F13" s="590"/>
      <c r="G13" s="590"/>
      <c r="H13" s="590"/>
      <c r="I13" s="593"/>
      <c r="J13" s="695"/>
      <c r="K13" s="590"/>
      <c r="L13" s="590"/>
      <c r="M13" s="590"/>
      <c r="N13" s="590"/>
      <c r="O13" s="590"/>
      <c r="P13" s="590"/>
      <c r="Q13" s="590"/>
      <c r="R13" s="606"/>
      <c r="S13" s="606"/>
      <c r="T13" s="657"/>
      <c r="U13" s="657"/>
      <c r="V13" s="602"/>
      <c r="W13" s="602"/>
      <c r="X13" s="349"/>
      <c r="Y13" s="657"/>
      <c r="Z13" s="611"/>
      <c r="AA13" s="611"/>
      <c r="AB13" s="585"/>
      <c r="AC13" s="585"/>
      <c r="AD13" s="805"/>
      <c r="AE13" s="796"/>
      <c r="AF13" s="596"/>
      <c r="AG13" s="822"/>
      <c r="AH13" s="596"/>
      <c r="AI13" s="38" t="s">
        <v>162</v>
      </c>
      <c r="AJ13" s="75"/>
      <c r="AK13" s="38">
        <v>2</v>
      </c>
      <c r="AL13" s="167">
        <v>1.9586598954770617E-2</v>
      </c>
      <c r="AM13" s="169" t="s">
        <v>462</v>
      </c>
      <c r="AN13" s="177" t="s">
        <v>494</v>
      </c>
      <c r="AO13" s="38" t="s">
        <v>585</v>
      </c>
      <c r="AP13" s="75">
        <v>3</v>
      </c>
      <c r="AQ13" s="75">
        <v>185</v>
      </c>
      <c r="AR13" s="38" t="s">
        <v>585</v>
      </c>
      <c r="AS13" s="75">
        <v>10</v>
      </c>
      <c r="AT13" s="75">
        <v>1277</v>
      </c>
      <c r="AU13" s="38" t="s">
        <v>586</v>
      </c>
      <c r="AV13" s="301">
        <v>17</v>
      </c>
      <c r="AW13" s="364">
        <v>1</v>
      </c>
      <c r="AX13" s="301">
        <v>8042</v>
      </c>
      <c r="AY13" s="39">
        <v>30000000</v>
      </c>
      <c r="AZ13" s="596"/>
      <c r="BA13" s="38" t="s">
        <v>335</v>
      </c>
      <c r="BB13" s="856"/>
      <c r="BC13" s="75" t="s">
        <v>454</v>
      </c>
      <c r="BD13" s="38" t="s">
        <v>162</v>
      </c>
      <c r="BE13" s="169" t="s">
        <v>488</v>
      </c>
      <c r="BF13" s="76" t="s">
        <v>331</v>
      </c>
      <c r="BG13" s="867"/>
      <c r="BH13" s="866"/>
      <c r="BI13" s="866"/>
      <c r="BJ13" s="866"/>
      <c r="BK13" s="866"/>
      <c r="BL13" s="889"/>
      <c r="BM13" s="885"/>
      <c r="BN13" s="885"/>
      <c r="BO13" s="885"/>
      <c r="BP13" s="888"/>
      <c r="BQ13" s="888"/>
      <c r="BR13" s="956"/>
      <c r="BS13" s="885"/>
      <c r="BT13" s="885"/>
      <c r="BU13" s="888"/>
      <c r="BV13" s="888"/>
      <c r="BW13" s="169" t="s">
        <v>462</v>
      </c>
      <c r="BX13" s="856"/>
      <c r="BY13" s="856"/>
      <c r="BZ13" s="856"/>
    </row>
    <row r="14" spans="1:78" s="168" customFormat="1" ht="84.95" customHeight="1">
      <c r="A14" s="590"/>
      <c r="B14" s="782"/>
      <c r="C14" s="782"/>
      <c r="D14" s="590"/>
      <c r="E14" s="590"/>
      <c r="F14" s="590"/>
      <c r="G14" s="590"/>
      <c r="H14" s="590"/>
      <c r="I14" s="593"/>
      <c r="J14" s="695"/>
      <c r="K14" s="590"/>
      <c r="L14" s="590"/>
      <c r="M14" s="590"/>
      <c r="N14" s="590"/>
      <c r="O14" s="590"/>
      <c r="P14" s="590"/>
      <c r="Q14" s="590"/>
      <c r="R14" s="606"/>
      <c r="S14" s="606"/>
      <c r="T14" s="657"/>
      <c r="U14" s="657"/>
      <c r="V14" s="602"/>
      <c r="W14" s="602"/>
      <c r="X14" s="349"/>
      <c r="Y14" s="657"/>
      <c r="Z14" s="611"/>
      <c r="AA14" s="611"/>
      <c r="AB14" s="585"/>
      <c r="AC14" s="585"/>
      <c r="AD14" s="805"/>
      <c r="AE14" s="796"/>
      <c r="AF14" s="596"/>
      <c r="AG14" s="822"/>
      <c r="AH14" s="596"/>
      <c r="AI14" s="38" t="s">
        <v>318</v>
      </c>
      <c r="AJ14" s="75"/>
      <c r="AK14" s="38">
        <v>54</v>
      </c>
      <c r="AL14" s="167">
        <v>5.8759796864311847E-2</v>
      </c>
      <c r="AM14" s="169" t="s">
        <v>445</v>
      </c>
      <c r="AN14" s="177" t="s">
        <v>494</v>
      </c>
      <c r="AO14" s="38"/>
      <c r="AP14" s="75"/>
      <c r="AQ14" s="75"/>
      <c r="AR14" s="38" t="s">
        <v>587</v>
      </c>
      <c r="AS14" s="75">
        <v>5</v>
      </c>
      <c r="AT14" s="75">
        <v>411</v>
      </c>
      <c r="AU14" s="38" t="s">
        <v>588</v>
      </c>
      <c r="AV14" s="75">
        <v>21</v>
      </c>
      <c r="AW14" s="364">
        <f t="shared" si="0"/>
        <v>0.3888888888888889</v>
      </c>
      <c r="AX14" s="75">
        <v>374</v>
      </c>
      <c r="AY14" s="39">
        <v>90000000</v>
      </c>
      <c r="AZ14" s="596"/>
      <c r="BA14" s="38" t="s">
        <v>335</v>
      </c>
      <c r="BB14" s="856"/>
      <c r="BC14" s="75" t="s">
        <v>454</v>
      </c>
      <c r="BD14" s="38" t="s">
        <v>318</v>
      </c>
      <c r="BE14" s="169" t="s">
        <v>466</v>
      </c>
      <c r="BF14" s="76" t="s">
        <v>331</v>
      </c>
      <c r="BG14" s="867" t="s">
        <v>347</v>
      </c>
      <c r="BH14" s="866">
        <v>411257143</v>
      </c>
      <c r="BI14" s="866">
        <v>0</v>
      </c>
      <c r="BJ14" s="909">
        <v>0</v>
      </c>
      <c r="BK14" s="909">
        <v>108357142</v>
      </c>
      <c r="BL14" s="887">
        <f>+BK14/BH14</f>
        <v>0.26347783581232531</v>
      </c>
      <c r="BM14" s="885"/>
      <c r="BN14" s="885"/>
      <c r="BO14" s="885"/>
      <c r="BP14" s="888"/>
      <c r="BQ14" s="888"/>
      <c r="BR14" s="956"/>
      <c r="BS14" s="885"/>
      <c r="BT14" s="885"/>
      <c r="BU14" s="888"/>
      <c r="BV14" s="888"/>
      <c r="BW14" s="169" t="s">
        <v>445</v>
      </c>
      <c r="BX14" s="856"/>
      <c r="BY14" s="856"/>
      <c r="BZ14" s="856"/>
    </row>
    <row r="15" spans="1:78" s="168" customFormat="1" ht="84.95" customHeight="1">
      <c r="A15" s="590"/>
      <c r="B15" s="782"/>
      <c r="C15" s="782"/>
      <c r="D15" s="590"/>
      <c r="E15" s="590"/>
      <c r="F15" s="590"/>
      <c r="G15" s="590"/>
      <c r="H15" s="590"/>
      <c r="I15" s="593"/>
      <c r="J15" s="695"/>
      <c r="K15" s="590"/>
      <c r="L15" s="590"/>
      <c r="M15" s="590"/>
      <c r="N15" s="590"/>
      <c r="O15" s="590"/>
      <c r="P15" s="590"/>
      <c r="Q15" s="590"/>
      <c r="R15" s="606"/>
      <c r="S15" s="606"/>
      <c r="T15" s="657"/>
      <c r="U15" s="657"/>
      <c r="V15" s="602"/>
      <c r="W15" s="602"/>
      <c r="X15" s="349"/>
      <c r="Y15" s="657"/>
      <c r="Z15" s="611"/>
      <c r="AA15" s="611"/>
      <c r="AB15" s="585"/>
      <c r="AC15" s="585"/>
      <c r="AD15" s="805"/>
      <c r="AE15" s="796"/>
      <c r="AF15" s="596"/>
      <c r="AG15" s="822"/>
      <c r="AH15" s="596"/>
      <c r="AI15" s="38" t="s">
        <v>163</v>
      </c>
      <c r="AJ15" s="75"/>
      <c r="AK15" s="38">
        <v>108</v>
      </c>
      <c r="AL15" s="167">
        <v>0.10446186109210995</v>
      </c>
      <c r="AM15" s="169" t="s">
        <v>445</v>
      </c>
      <c r="AN15" s="177" t="s">
        <v>494</v>
      </c>
      <c r="AO15" s="38"/>
      <c r="AP15" s="75"/>
      <c r="AQ15" s="75"/>
      <c r="AR15" s="38" t="s">
        <v>589</v>
      </c>
      <c r="AS15" s="75">
        <v>22</v>
      </c>
      <c r="AT15" s="75">
        <v>956</v>
      </c>
      <c r="AU15" s="38" t="s">
        <v>590</v>
      </c>
      <c r="AV15" s="75">
        <v>30</v>
      </c>
      <c r="AW15" s="364">
        <f t="shared" si="0"/>
        <v>0.27777777777777779</v>
      </c>
      <c r="AX15" s="301">
        <v>1142</v>
      </c>
      <c r="AY15" s="39">
        <v>160000000</v>
      </c>
      <c r="AZ15" s="596"/>
      <c r="BA15" s="38" t="s">
        <v>335</v>
      </c>
      <c r="BB15" s="856"/>
      <c r="BC15" s="75" t="s">
        <v>454</v>
      </c>
      <c r="BD15" s="38" t="s">
        <v>163</v>
      </c>
      <c r="BE15" s="169" t="s">
        <v>466</v>
      </c>
      <c r="BF15" s="76" t="s">
        <v>331</v>
      </c>
      <c r="BG15" s="867"/>
      <c r="BH15" s="866"/>
      <c r="BI15" s="866"/>
      <c r="BJ15" s="910"/>
      <c r="BK15" s="910"/>
      <c r="BL15" s="888"/>
      <c r="BM15" s="885"/>
      <c r="BN15" s="885"/>
      <c r="BO15" s="885"/>
      <c r="BP15" s="888"/>
      <c r="BQ15" s="888"/>
      <c r="BR15" s="956"/>
      <c r="BS15" s="885"/>
      <c r="BT15" s="885"/>
      <c r="BU15" s="888"/>
      <c r="BV15" s="888"/>
      <c r="BW15" s="169" t="s">
        <v>445</v>
      </c>
      <c r="BX15" s="856"/>
      <c r="BY15" s="856"/>
      <c r="BZ15" s="856"/>
    </row>
    <row r="16" spans="1:78" s="168" customFormat="1" ht="84.95" customHeight="1">
      <c r="A16" s="590"/>
      <c r="B16" s="782"/>
      <c r="C16" s="782"/>
      <c r="D16" s="590"/>
      <c r="E16" s="590"/>
      <c r="F16" s="590"/>
      <c r="G16" s="590"/>
      <c r="H16" s="590"/>
      <c r="I16" s="593"/>
      <c r="J16" s="695"/>
      <c r="K16" s="590"/>
      <c r="L16" s="590"/>
      <c r="M16" s="590"/>
      <c r="N16" s="590"/>
      <c r="O16" s="590"/>
      <c r="P16" s="590"/>
      <c r="Q16" s="590"/>
      <c r="R16" s="606"/>
      <c r="S16" s="606"/>
      <c r="T16" s="657"/>
      <c r="U16" s="657"/>
      <c r="V16" s="602"/>
      <c r="W16" s="602"/>
      <c r="X16" s="349"/>
      <c r="Y16" s="657"/>
      <c r="Z16" s="611"/>
      <c r="AA16" s="611"/>
      <c r="AB16" s="585"/>
      <c r="AC16" s="585"/>
      <c r="AD16" s="805"/>
      <c r="AE16" s="796"/>
      <c r="AF16" s="596"/>
      <c r="AG16" s="822"/>
      <c r="AH16" s="596"/>
      <c r="AI16" s="38" t="s">
        <v>164</v>
      </c>
      <c r="AJ16" s="75"/>
      <c r="AK16" s="38">
        <v>54</v>
      </c>
      <c r="AL16" s="167">
        <v>0.10446186109210995</v>
      </c>
      <c r="AM16" s="169" t="s">
        <v>445</v>
      </c>
      <c r="AN16" s="177" t="s">
        <v>494</v>
      </c>
      <c r="AO16" s="38" t="s">
        <v>591</v>
      </c>
      <c r="AP16" s="75">
        <v>32</v>
      </c>
      <c r="AQ16" s="75">
        <v>363</v>
      </c>
      <c r="AR16" s="38" t="s">
        <v>592</v>
      </c>
      <c r="AS16" s="75">
        <v>32</v>
      </c>
      <c r="AT16" s="75">
        <v>741</v>
      </c>
      <c r="AU16" s="38" t="s">
        <v>593</v>
      </c>
      <c r="AV16" s="75">
        <v>37</v>
      </c>
      <c r="AW16" s="364">
        <f t="shared" si="0"/>
        <v>0.68518518518518523</v>
      </c>
      <c r="AX16" s="301">
        <v>2582</v>
      </c>
      <c r="AY16" s="39">
        <v>160000000</v>
      </c>
      <c r="AZ16" s="596"/>
      <c r="BA16" s="38" t="s">
        <v>335</v>
      </c>
      <c r="BB16" s="856"/>
      <c r="BC16" s="75" t="s">
        <v>454</v>
      </c>
      <c r="BD16" s="38" t="s">
        <v>164</v>
      </c>
      <c r="BE16" s="169" t="s">
        <v>466</v>
      </c>
      <c r="BF16" s="76" t="s">
        <v>331</v>
      </c>
      <c r="BG16" s="867"/>
      <c r="BH16" s="866"/>
      <c r="BI16" s="866"/>
      <c r="BJ16" s="910"/>
      <c r="BK16" s="910"/>
      <c r="BL16" s="888"/>
      <c r="BM16" s="885"/>
      <c r="BN16" s="885"/>
      <c r="BO16" s="885"/>
      <c r="BP16" s="888"/>
      <c r="BQ16" s="888"/>
      <c r="BR16" s="956"/>
      <c r="BS16" s="885"/>
      <c r="BT16" s="885"/>
      <c r="BU16" s="888"/>
      <c r="BV16" s="888"/>
      <c r="BW16" s="169" t="s">
        <v>445</v>
      </c>
      <c r="BX16" s="856"/>
      <c r="BY16" s="856"/>
      <c r="BZ16" s="856"/>
    </row>
    <row r="17" spans="1:78" s="168" customFormat="1" ht="84.95" customHeight="1">
      <c r="A17" s="590"/>
      <c r="B17" s="782"/>
      <c r="C17" s="782"/>
      <c r="D17" s="590"/>
      <c r="E17" s="590"/>
      <c r="F17" s="590"/>
      <c r="G17" s="590"/>
      <c r="H17" s="590"/>
      <c r="I17" s="593"/>
      <c r="J17" s="695"/>
      <c r="K17" s="590"/>
      <c r="L17" s="590"/>
      <c r="M17" s="590"/>
      <c r="N17" s="590"/>
      <c r="O17" s="590"/>
      <c r="P17" s="590"/>
      <c r="Q17" s="590"/>
      <c r="R17" s="606"/>
      <c r="S17" s="606"/>
      <c r="T17" s="657"/>
      <c r="U17" s="657"/>
      <c r="V17" s="603"/>
      <c r="W17" s="603"/>
      <c r="X17" s="350"/>
      <c r="Y17" s="657"/>
      <c r="Z17" s="611"/>
      <c r="AA17" s="611"/>
      <c r="AB17" s="585"/>
      <c r="AC17" s="585"/>
      <c r="AD17" s="806"/>
      <c r="AE17" s="797"/>
      <c r="AF17" s="596"/>
      <c r="AG17" s="822"/>
      <c r="AH17" s="596"/>
      <c r="AI17" s="38" t="s">
        <v>165</v>
      </c>
      <c r="AJ17" s="75"/>
      <c r="AK17" s="38">
        <v>108</v>
      </c>
      <c r="AL17" s="167">
        <v>0.11099072741036682</v>
      </c>
      <c r="AM17" s="169" t="s">
        <v>445</v>
      </c>
      <c r="AN17" s="177" t="s">
        <v>494</v>
      </c>
      <c r="AO17" s="38" t="s">
        <v>594</v>
      </c>
      <c r="AP17" s="75">
        <f>3+18</f>
        <v>21</v>
      </c>
      <c r="AQ17" s="75">
        <v>450</v>
      </c>
      <c r="AR17" s="38" t="s">
        <v>595</v>
      </c>
      <c r="AS17" s="75">
        <v>48</v>
      </c>
      <c r="AT17" s="75">
        <v>1634</v>
      </c>
      <c r="AU17" s="38" t="s">
        <v>596</v>
      </c>
      <c r="AV17" s="75">
        <v>48</v>
      </c>
      <c r="AW17" s="364">
        <f t="shared" si="0"/>
        <v>0.44444444444444442</v>
      </c>
      <c r="AX17" s="301">
        <v>8469</v>
      </c>
      <c r="AY17" s="39">
        <v>170000000</v>
      </c>
      <c r="AZ17" s="596"/>
      <c r="BA17" s="38" t="s">
        <v>335</v>
      </c>
      <c r="BB17" s="856"/>
      <c r="BC17" s="75" t="s">
        <v>454</v>
      </c>
      <c r="BD17" s="38" t="s">
        <v>165</v>
      </c>
      <c r="BE17" s="169" t="s">
        <v>466</v>
      </c>
      <c r="BF17" s="76" t="s">
        <v>331</v>
      </c>
      <c r="BG17" s="867"/>
      <c r="BH17" s="866"/>
      <c r="BI17" s="866"/>
      <c r="BJ17" s="911"/>
      <c r="BK17" s="911"/>
      <c r="BL17" s="889"/>
      <c r="BM17" s="885"/>
      <c r="BN17" s="885"/>
      <c r="BO17" s="885"/>
      <c r="BP17" s="888"/>
      <c r="BQ17" s="888"/>
      <c r="BR17" s="956"/>
      <c r="BS17" s="885"/>
      <c r="BT17" s="885"/>
      <c r="BU17" s="888"/>
      <c r="BV17" s="888"/>
      <c r="BW17" s="169" t="s">
        <v>445</v>
      </c>
      <c r="BX17" s="856"/>
      <c r="BY17" s="857"/>
      <c r="BZ17" s="857"/>
    </row>
    <row r="18" spans="1:78" s="168" customFormat="1" ht="84.95" customHeight="1">
      <c r="A18" s="590"/>
      <c r="B18" s="782"/>
      <c r="C18" s="782"/>
      <c r="D18" s="590"/>
      <c r="E18" s="590"/>
      <c r="F18" s="590"/>
      <c r="G18" s="590"/>
      <c r="H18" s="590"/>
      <c r="I18" s="593"/>
      <c r="J18" s="695"/>
      <c r="K18" s="590" t="s">
        <v>252</v>
      </c>
      <c r="L18" s="590" t="s">
        <v>343</v>
      </c>
      <c r="M18" s="590"/>
      <c r="N18" s="590" t="s">
        <v>439</v>
      </c>
      <c r="O18" s="590"/>
      <c r="P18" s="590" t="s">
        <v>344</v>
      </c>
      <c r="Q18" s="590" t="s">
        <v>302</v>
      </c>
      <c r="R18" s="607">
        <v>720</v>
      </c>
      <c r="S18" s="607">
        <v>284</v>
      </c>
      <c r="T18" s="658">
        <f>+R18-S18</f>
        <v>436</v>
      </c>
      <c r="U18" s="658">
        <v>120</v>
      </c>
      <c r="V18" s="604">
        <v>200</v>
      </c>
      <c r="W18" s="604">
        <f>AV18+AV19</f>
        <v>34</v>
      </c>
      <c r="X18" s="351"/>
      <c r="Y18" s="658">
        <f>U18+V18+W18</f>
        <v>354</v>
      </c>
      <c r="Z18" s="611">
        <v>1</v>
      </c>
      <c r="AA18" s="611">
        <v>1</v>
      </c>
      <c r="AB18" s="585" t="s">
        <v>400</v>
      </c>
      <c r="AC18" s="585" t="s">
        <v>401</v>
      </c>
      <c r="AD18" s="804" t="s">
        <v>414</v>
      </c>
      <c r="AE18" s="795" t="s">
        <v>415</v>
      </c>
      <c r="AF18" s="596"/>
      <c r="AG18" s="822"/>
      <c r="AH18" s="596"/>
      <c r="AI18" s="38" t="s">
        <v>166</v>
      </c>
      <c r="AJ18" s="75"/>
      <c r="AK18" s="38">
        <v>180</v>
      </c>
      <c r="AL18" s="167">
        <v>8.4875262137339327E-2</v>
      </c>
      <c r="AM18" s="169" t="s">
        <v>445</v>
      </c>
      <c r="AN18" s="177" t="s">
        <v>494</v>
      </c>
      <c r="AO18" s="38" t="s">
        <v>597</v>
      </c>
      <c r="AP18" s="75">
        <v>4</v>
      </c>
      <c r="AQ18" s="75">
        <v>900</v>
      </c>
      <c r="AR18" s="38" t="s">
        <v>597</v>
      </c>
      <c r="AS18" s="75">
        <v>54</v>
      </c>
      <c r="AT18" s="301">
        <v>1184</v>
      </c>
      <c r="AU18" s="38" t="s">
        <v>598</v>
      </c>
      <c r="AV18" s="75">
        <v>24</v>
      </c>
      <c r="AW18" s="364">
        <f t="shared" si="0"/>
        <v>0.13333333333333333</v>
      </c>
      <c r="AX18" s="301">
        <v>5620</v>
      </c>
      <c r="AY18" s="39">
        <v>130000000</v>
      </c>
      <c r="AZ18" s="596"/>
      <c r="BA18" s="38" t="s">
        <v>337</v>
      </c>
      <c r="BB18" s="856"/>
      <c r="BC18" s="75" t="s">
        <v>454</v>
      </c>
      <c r="BD18" s="38" t="s">
        <v>166</v>
      </c>
      <c r="BE18" s="169" t="s">
        <v>511</v>
      </c>
      <c r="BF18" s="76" t="s">
        <v>347</v>
      </c>
      <c r="BG18" s="867" t="s">
        <v>372</v>
      </c>
      <c r="BH18" s="866">
        <v>230800000</v>
      </c>
      <c r="BI18" s="866">
        <v>97200000</v>
      </c>
      <c r="BJ18" s="909">
        <v>0</v>
      </c>
      <c r="BK18" s="909">
        <v>174200000</v>
      </c>
      <c r="BL18" s="887">
        <f>+BK18/BH18</f>
        <v>0.75476603119584051</v>
      </c>
      <c r="BM18" s="885"/>
      <c r="BN18" s="885"/>
      <c r="BO18" s="885"/>
      <c r="BP18" s="888"/>
      <c r="BQ18" s="888"/>
      <c r="BR18" s="956"/>
      <c r="BS18" s="885"/>
      <c r="BT18" s="885"/>
      <c r="BU18" s="888"/>
      <c r="BV18" s="888"/>
      <c r="BW18" s="169" t="s">
        <v>445</v>
      </c>
      <c r="BX18" s="856"/>
      <c r="BY18" s="855" t="s">
        <v>420</v>
      </c>
      <c r="BZ18" s="855" t="s">
        <v>421</v>
      </c>
    </row>
    <row r="19" spans="1:78" s="168" customFormat="1" ht="84.95" customHeight="1">
      <c r="A19" s="590"/>
      <c r="B19" s="782"/>
      <c r="C19" s="782"/>
      <c r="D19" s="590"/>
      <c r="E19" s="590"/>
      <c r="F19" s="590"/>
      <c r="G19" s="590"/>
      <c r="H19" s="590"/>
      <c r="I19" s="593"/>
      <c r="J19" s="695"/>
      <c r="K19" s="590"/>
      <c r="L19" s="590"/>
      <c r="M19" s="590"/>
      <c r="N19" s="590"/>
      <c r="O19" s="590"/>
      <c r="P19" s="590"/>
      <c r="Q19" s="590"/>
      <c r="R19" s="607"/>
      <c r="S19" s="607"/>
      <c r="T19" s="658"/>
      <c r="U19" s="658"/>
      <c r="V19" s="605"/>
      <c r="W19" s="605"/>
      <c r="X19" s="352"/>
      <c r="Y19" s="658"/>
      <c r="Z19" s="611"/>
      <c r="AA19" s="611"/>
      <c r="AB19" s="585"/>
      <c r="AC19" s="585"/>
      <c r="AD19" s="806"/>
      <c r="AE19" s="797"/>
      <c r="AF19" s="596"/>
      <c r="AG19" s="822"/>
      <c r="AH19" s="596"/>
      <c r="AI19" s="38" t="s">
        <v>167</v>
      </c>
      <c r="AJ19" s="75"/>
      <c r="AK19" s="38">
        <v>36</v>
      </c>
      <c r="AL19" s="167">
        <v>6.5288663182568721E-2</v>
      </c>
      <c r="AM19" s="169" t="s">
        <v>445</v>
      </c>
      <c r="AN19" s="177" t="s">
        <v>494</v>
      </c>
      <c r="AO19" s="38"/>
      <c r="AP19" s="75"/>
      <c r="AQ19" s="75"/>
      <c r="AR19" s="38" t="s">
        <v>599</v>
      </c>
      <c r="AS19" s="75">
        <v>5</v>
      </c>
      <c r="AT19" s="75">
        <v>388</v>
      </c>
      <c r="AU19" s="38" t="s">
        <v>600</v>
      </c>
      <c r="AV19" s="75">
        <v>10</v>
      </c>
      <c r="AW19" s="364">
        <f t="shared" si="0"/>
        <v>0.27777777777777779</v>
      </c>
      <c r="AX19" s="301">
        <v>1038</v>
      </c>
      <c r="AY19" s="39">
        <v>100000000</v>
      </c>
      <c r="AZ19" s="596"/>
      <c r="BA19" s="38" t="s">
        <v>348</v>
      </c>
      <c r="BB19" s="856"/>
      <c r="BC19" s="75" t="s">
        <v>454</v>
      </c>
      <c r="BD19" s="38" t="s">
        <v>167</v>
      </c>
      <c r="BE19" s="169" t="s">
        <v>510</v>
      </c>
      <c r="BF19" s="76" t="s">
        <v>329</v>
      </c>
      <c r="BG19" s="867"/>
      <c r="BH19" s="866"/>
      <c r="BI19" s="866"/>
      <c r="BJ19" s="910"/>
      <c r="BK19" s="910"/>
      <c r="BL19" s="927" t="e">
        <f t="shared" ref="BL19" si="1">+BI19/BH19</f>
        <v>#DIV/0!</v>
      </c>
      <c r="BM19" s="885"/>
      <c r="BN19" s="885"/>
      <c r="BO19" s="885"/>
      <c r="BP19" s="888"/>
      <c r="BQ19" s="888"/>
      <c r="BR19" s="956"/>
      <c r="BS19" s="885"/>
      <c r="BT19" s="885"/>
      <c r="BU19" s="888"/>
      <c r="BV19" s="888"/>
      <c r="BW19" s="169" t="s">
        <v>445</v>
      </c>
      <c r="BX19" s="856"/>
      <c r="BY19" s="857"/>
      <c r="BZ19" s="857"/>
    </row>
    <row r="20" spans="1:78" s="168" customFormat="1" ht="84.95" customHeight="1">
      <c r="A20" s="590"/>
      <c r="B20" s="782"/>
      <c r="C20" s="782"/>
      <c r="D20" s="590"/>
      <c r="E20" s="590"/>
      <c r="F20" s="590"/>
      <c r="G20" s="590"/>
      <c r="H20" s="590"/>
      <c r="I20" s="593"/>
      <c r="J20" s="695"/>
      <c r="K20" s="590" t="s">
        <v>253</v>
      </c>
      <c r="L20" s="590" t="s">
        <v>343</v>
      </c>
      <c r="M20" s="590"/>
      <c r="N20" s="590" t="s">
        <v>440</v>
      </c>
      <c r="O20" s="590"/>
      <c r="P20" s="590" t="s">
        <v>344</v>
      </c>
      <c r="Q20" s="590" t="s">
        <v>303</v>
      </c>
      <c r="R20" s="607">
        <v>300</v>
      </c>
      <c r="S20" s="729">
        <v>60</v>
      </c>
      <c r="T20" s="657">
        <v>600</v>
      </c>
      <c r="U20" s="657">
        <v>31</v>
      </c>
      <c r="V20" s="784">
        <v>42</v>
      </c>
      <c r="W20" s="784">
        <v>15</v>
      </c>
      <c r="X20" s="353"/>
      <c r="Y20" s="657">
        <f>U20+V20+W20</f>
        <v>88</v>
      </c>
      <c r="Z20" s="611">
        <v>1</v>
      </c>
      <c r="AA20" s="611">
        <v>1</v>
      </c>
      <c r="AB20" s="585" t="s">
        <v>394</v>
      </c>
      <c r="AC20" s="585" t="s">
        <v>395</v>
      </c>
      <c r="AD20" s="804" t="s">
        <v>414</v>
      </c>
      <c r="AE20" s="795" t="s">
        <v>415</v>
      </c>
      <c r="AF20" s="596"/>
      <c r="AG20" s="822"/>
      <c r="AH20" s="596"/>
      <c r="AI20" s="38" t="s">
        <v>168</v>
      </c>
      <c r="AJ20" s="75"/>
      <c r="AK20" s="38">
        <v>108</v>
      </c>
      <c r="AL20" s="167">
        <v>5.9843250171010484E-2</v>
      </c>
      <c r="AM20" s="169" t="s">
        <v>462</v>
      </c>
      <c r="AN20" s="177" t="s">
        <v>494</v>
      </c>
      <c r="AO20" s="38" t="s">
        <v>601</v>
      </c>
      <c r="AP20" s="75">
        <v>18</v>
      </c>
      <c r="AQ20" s="75">
        <v>120</v>
      </c>
      <c r="AR20" s="38" t="s">
        <v>601</v>
      </c>
      <c r="AS20" s="75">
        <v>18</v>
      </c>
      <c r="AT20" s="75">
        <v>488</v>
      </c>
      <c r="AU20" s="38" t="s">
        <v>602</v>
      </c>
      <c r="AV20" s="75">
        <v>18</v>
      </c>
      <c r="AW20" s="364">
        <f t="shared" si="0"/>
        <v>0.16666666666666666</v>
      </c>
      <c r="AX20" s="75">
        <v>2550</v>
      </c>
      <c r="AY20" s="39">
        <v>91659481.530000001</v>
      </c>
      <c r="AZ20" s="596"/>
      <c r="BA20" s="38" t="s">
        <v>337</v>
      </c>
      <c r="BB20" s="856"/>
      <c r="BC20" s="75" t="s">
        <v>454</v>
      </c>
      <c r="BD20" s="38" t="s">
        <v>168</v>
      </c>
      <c r="BE20" s="169" t="s">
        <v>511</v>
      </c>
      <c r="BF20" s="76" t="s">
        <v>347</v>
      </c>
      <c r="BG20" s="867"/>
      <c r="BH20" s="866"/>
      <c r="BI20" s="866"/>
      <c r="BJ20" s="910"/>
      <c r="BK20" s="910"/>
      <c r="BL20" s="888"/>
      <c r="BM20" s="885"/>
      <c r="BN20" s="885"/>
      <c r="BO20" s="885"/>
      <c r="BP20" s="888"/>
      <c r="BQ20" s="888"/>
      <c r="BR20" s="956"/>
      <c r="BS20" s="885"/>
      <c r="BT20" s="885"/>
      <c r="BU20" s="888"/>
      <c r="BV20" s="888"/>
      <c r="BW20" s="169" t="s">
        <v>462</v>
      </c>
      <c r="BX20" s="856"/>
      <c r="BY20" s="855" t="s">
        <v>420</v>
      </c>
      <c r="BZ20" s="855" t="s">
        <v>421</v>
      </c>
    </row>
    <row r="21" spans="1:78" s="168" customFormat="1" ht="84.95" customHeight="1">
      <c r="A21" s="590"/>
      <c r="B21" s="782"/>
      <c r="C21" s="782"/>
      <c r="D21" s="590"/>
      <c r="E21" s="590"/>
      <c r="F21" s="590"/>
      <c r="G21" s="590"/>
      <c r="H21" s="590"/>
      <c r="I21" s="593"/>
      <c r="J21" s="695"/>
      <c r="K21" s="590"/>
      <c r="L21" s="590"/>
      <c r="M21" s="590"/>
      <c r="N21" s="590"/>
      <c r="O21" s="590"/>
      <c r="P21" s="590"/>
      <c r="Q21" s="590"/>
      <c r="R21" s="607"/>
      <c r="S21" s="730"/>
      <c r="T21" s="657"/>
      <c r="U21" s="657"/>
      <c r="V21" s="785"/>
      <c r="W21" s="785"/>
      <c r="X21" s="354"/>
      <c r="Y21" s="657"/>
      <c r="Z21" s="611"/>
      <c r="AA21" s="611"/>
      <c r="AB21" s="585"/>
      <c r="AC21" s="585"/>
      <c r="AD21" s="805"/>
      <c r="AE21" s="796"/>
      <c r="AF21" s="596"/>
      <c r="AG21" s="822"/>
      <c r="AH21" s="596"/>
      <c r="AI21" s="38" t="s">
        <v>169</v>
      </c>
      <c r="AJ21" s="75"/>
      <c r="AK21" s="38">
        <v>18</v>
      </c>
      <c r="AL21" s="167">
        <v>5.8759796864311847E-2</v>
      </c>
      <c r="AM21" s="169" t="s">
        <v>445</v>
      </c>
      <c r="AN21" s="177" t="s">
        <v>494</v>
      </c>
      <c r="AO21" s="38"/>
      <c r="AP21" s="75"/>
      <c r="AQ21" s="75"/>
      <c r="AR21" s="38" t="s">
        <v>603</v>
      </c>
      <c r="AS21" s="75">
        <v>7</v>
      </c>
      <c r="AT21" s="75">
        <v>388</v>
      </c>
      <c r="AU21" s="38" t="s">
        <v>604</v>
      </c>
      <c r="AV21" s="75">
        <v>24</v>
      </c>
      <c r="AW21" s="364">
        <v>1</v>
      </c>
      <c r="AX21" s="301">
        <v>1992</v>
      </c>
      <c r="AY21" s="39">
        <v>90000000</v>
      </c>
      <c r="AZ21" s="596"/>
      <c r="BA21" s="38" t="s">
        <v>337</v>
      </c>
      <c r="BB21" s="856"/>
      <c r="BC21" s="75" t="s">
        <v>454</v>
      </c>
      <c r="BD21" s="38" t="s">
        <v>169</v>
      </c>
      <c r="BE21" s="169" t="s">
        <v>511</v>
      </c>
      <c r="BF21" s="76" t="s">
        <v>347</v>
      </c>
      <c r="BG21" s="867"/>
      <c r="BH21" s="866"/>
      <c r="BI21" s="866"/>
      <c r="BJ21" s="910"/>
      <c r="BK21" s="910"/>
      <c r="BL21" s="888"/>
      <c r="BM21" s="885"/>
      <c r="BN21" s="885"/>
      <c r="BO21" s="885"/>
      <c r="BP21" s="888"/>
      <c r="BQ21" s="888"/>
      <c r="BR21" s="956"/>
      <c r="BS21" s="885"/>
      <c r="BT21" s="885"/>
      <c r="BU21" s="888"/>
      <c r="BV21" s="888"/>
      <c r="BW21" s="169" t="s">
        <v>445</v>
      </c>
      <c r="BX21" s="856"/>
      <c r="BY21" s="856"/>
      <c r="BZ21" s="856"/>
    </row>
    <row r="22" spans="1:78" s="168" customFormat="1" ht="84.95" customHeight="1">
      <c r="A22" s="590"/>
      <c r="B22" s="782"/>
      <c r="C22" s="782"/>
      <c r="D22" s="590"/>
      <c r="E22" s="590"/>
      <c r="F22" s="590"/>
      <c r="G22" s="590"/>
      <c r="H22" s="590"/>
      <c r="I22" s="593"/>
      <c r="J22" s="695"/>
      <c r="K22" s="590"/>
      <c r="L22" s="590"/>
      <c r="M22" s="590"/>
      <c r="N22" s="590"/>
      <c r="O22" s="590"/>
      <c r="P22" s="590"/>
      <c r="Q22" s="590"/>
      <c r="R22" s="607"/>
      <c r="S22" s="731"/>
      <c r="T22" s="657"/>
      <c r="U22" s="657"/>
      <c r="V22" s="786"/>
      <c r="W22" s="786"/>
      <c r="X22" s="355"/>
      <c r="Y22" s="657"/>
      <c r="Z22" s="611"/>
      <c r="AA22" s="611"/>
      <c r="AB22" s="585"/>
      <c r="AC22" s="585"/>
      <c r="AD22" s="806"/>
      <c r="AE22" s="797"/>
      <c r="AF22" s="596"/>
      <c r="AG22" s="822"/>
      <c r="AH22" s="596"/>
      <c r="AI22" s="38" t="s">
        <v>170</v>
      </c>
      <c r="AJ22" s="75"/>
      <c r="AK22" s="38">
        <v>54</v>
      </c>
      <c r="AL22" s="167">
        <v>5.8759796864311847E-2</v>
      </c>
      <c r="AM22" s="169" t="s">
        <v>445</v>
      </c>
      <c r="AN22" s="177" t="s">
        <v>494</v>
      </c>
      <c r="AO22" s="38"/>
      <c r="AP22" s="75"/>
      <c r="AQ22" s="75"/>
      <c r="AR22" s="38"/>
      <c r="AS22" s="75"/>
      <c r="AT22" s="75"/>
      <c r="AU22" s="38" t="s">
        <v>605</v>
      </c>
      <c r="AV22" s="75">
        <v>3</v>
      </c>
      <c r="AW22" s="364">
        <f t="shared" si="0"/>
        <v>5.5555555555555552E-2</v>
      </c>
      <c r="AX22" s="75">
        <v>350</v>
      </c>
      <c r="AY22" s="39">
        <v>90000000</v>
      </c>
      <c r="AZ22" s="596"/>
      <c r="BA22" s="38" t="s">
        <v>335</v>
      </c>
      <c r="BB22" s="857"/>
      <c r="BC22" s="75" t="s">
        <v>454</v>
      </c>
      <c r="BD22" s="38" t="s">
        <v>170</v>
      </c>
      <c r="BE22" s="169" t="s">
        <v>512</v>
      </c>
      <c r="BF22" s="76" t="s">
        <v>331</v>
      </c>
      <c r="BG22" s="867"/>
      <c r="BH22" s="866"/>
      <c r="BI22" s="866"/>
      <c r="BJ22" s="911"/>
      <c r="BK22" s="911"/>
      <c r="BL22" s="889"/>
      <c r="BM22" s="886"/>
      <c r="BN22" s="886"/>
      <c r="BO22" s="886"/>
      <c r="BP22" s="889"/>
      <c r="BQ22" s="889"/>
      <c r="BR22" s="957"/>
      <c r="BS22" s="886"/>
      <c r="BT22" s="886"/>
      <c r="BU22" s="889"/>
      <c r="BV22" s="889"/>
      <c r="BW22" s="169" t="s">
        <v>445</v>
      </c>
      <c r="BX22" s="857"/>
      <c r="BY22" s="857"/>
      <c r="BZ22" s="857"/>
    </row>
    <row r="23" spans="1:78" s="168" customFormat="1" ht="84.95" customHeight="1">
      <c r="A23" s="226"/>
      <c r="B23" s="782"/>
      <c r="C23" s="782"/>
      <c r="D23" s="580" t="s">
        <v>536</v>
      </c>
      <c r="E23" s="581"/>
      <c r="F23" s="581"/>
      <c r="G23" s="581"/>
      <c r="H23" s="581"/>
      <c r="I23" s="581"/>
      <c r="J23" s="581"/>
      <c r="K23" s="581"/>
      <c r="L23" s="581"/>
      <c r="M23" s="581"/>
      <c r="N23" s="581"/>
      <c r="O23" s="581"/>
      <c r="P23" s="581"/>
      <c r="Q23" s="581"/>
      <c r="R23" s="581"/>
      <c r="S23" s="581"/>
      <c r="T23" s="581"/>
      <c r="U23" s="581"/>
      <c r="V23" s="581"/>
      <c r="W23" s="581"/>
      <c r="X23" s="581"/>
      <c r="Y23" s="582"/>
      <c r="Z23" s="227">
        <f>(Z9+Z18+Z20)/3</f>
        <v>0.73981892201910904</v>
      </c>
      <c r="AA23" s="227">
        <f>(AA9+AA18+AA20)/3</f>
        <v>0.87016578241657527</v>
      </c>
      <c r="AB23" s="228"/>
      <c r="AC23" s="228"/>
      <c r="AD23" s="229"/>
      <c r="AE23" s="230"/>
      <c r="AF23" s="231"/>
      <c r="AG23" s="232"/>
      <c r="AH23" s="231"/>
      <c r="AI23" s="233"/>
      <c r="AJ23" s="234"/>
      <c r="AK23" s="233"/>
      <c r="AL23" s="235"/>
      <c r="AM23" s="236"/>
      <c r="AN23" s="237"/>
      <c r="AO23" s="233"/>
      <c r="AP23" s="234"/>
      <c r="AQ23" s="234"/>
      <c r="AR23" s="233"/>
      <c r="AS23" s="234"/>
      <c r="AT23" s="234"/>
      <c r="AU23" s="233"/>
      <c r="AV23" s="234"/>
      <c r="AW23" s="366">
        <f>AVERAGE(AW9:AW22)</f>
        <v>0.49497354497354501</v>
      </c>
      <c r="AX23" s="234"/>
      <c r="AY23" s="238"/>
      <c r="AZ23" s="231"/>
      <c r="BA23" s="233"/>
      <c r="BB23" s="239"/>
      <c r="BC23" s="240"/>
      <c r="BD23" s="241"/>
      <c r="BE23" s="242"/>
      <c r="BF23" s="243"/>
      <c r="BG23" s="236"/>
      <c r="BH23" s="244">
        <f>BH9+BH14+BH18</f>
        <v>1492057143</v>
      </c>
      <c r="BI23" s="244">
        <f t="shared" ref="BI23:BK23" si="2">BI9+BI14+BI18</f>
        <v>947100000</v>
      </c>
      <c r="BJ23" s="244">
        <f t="shared" si="2"/>
        <v>849900000</v>
      </c>
      <c r="BK23" s="244">
        <f t="shared" si="2"/>
        <v>1132457142</v>
      </c>
      <c r="BL23" s="245"/>
      <c r="BM23" s="248">
        <f>+BM9</f>
        <v>1492057143</v>
      </c>
      <c r="BN23" s="248">
        <f>+BN9</f>
        <v>1132457142</v>
      </c>
      <c r="BO23" s="248">
        <f>+BO9</f>
        <v>815300000</v>
      </c>
      <c r="BP23" s="245">
        <f>BN23/BM23</f>
        <v>0.75899046314206753</v>
      </c>
      <c r="BQ23" s="245">
        <f>BO23/BM23</f>
        <v>0.54642679325318577</v>
      </c>
      <c r="BR23" s="954">
        <v>1531659481.53</v>
      </c>
      <c r="BS23" s="954">
        <v>1158744611</v>
      </c>
      <c r="BT23" s="248">
        <v>1124439654</v>
      </c>
      <c r="BU23" s="245">
        <f>BS23/BR23</f>
        <v>0.75652886622195614</v>
      </c>
      <c r="BV23" s="245">
        <f>BT23/BR23</f>
        <v>0.73413161839130103</v>
      </c>
      <c r="BW23" s="236"/>
      <c r="BX23" s="234"/>
      <c r="BY23" s="239"/>
      <c r="BZ23" s="239"/>
    </row>
    <row r="24" spans="1:78" s="161" customFormat="1" ht="165" customHeight="1">
      <c r="A24" s="716" t="s">
        <v>151</v>
      </c>
      <c r="B24" s="782"/>
      <c r="C24" s="782"/>
      <c r="D24" s="595" t="s">
        <v>260</v>
      </c>
      <c r="E24" s="595" t="s">
        <v>261</v>
      </c>
      <c r="F24" s="595" t="s">
        <v>270</v>
      </c>
      <c r="G24" s="594">
        <v>1</v>
      </c>
      <c r="H24" s="595" t="s">
        <v>342</v>
      </c>
      <c r="I24" s="594">
        <v>1</v>
      </c>
      <c r="J24" s="700" t="s">
        <v>275</v>
      </c>
      <c r="K24" s="595" t="s">
        <v>284</v>
      </c>
      <c r="L24" s="595" t="s">
        <v>343</v>
      </c>
      <c r="M24" s="595" t="s">
        <v>350</v>
      </c>
      <c r="N24" s="595" t="s">
        <v>432</v>
      </c>
      <c r="O24" s="595" t="s">
        <v>344</v>
      </c>
      <c r="P24" s="595"/>
      <c r="Q24" s="595" t="s">
        <v>304</v>
      </c>
      <c r="R24" s="595">
        <v>21</v>
      </c>
      <c r="S24" s="595">
        <v>6</v>
      </c>
      <c r="T24" s="588">
        <f>+R24-S24</f>
        <v>15</v>
      </c>
      <c r="U24" s="588">
        <v>0</v>
      </c>
      <c r="V24" s="608">
        <v>0</v>
      </c>
      <c r="W24" s="608">
        <v>11</v>
      </c>
      <c r="X24" s="165"/>
      <c r="Y24" s="588">
        <f>U24+V24+W24</f>
        <v>11</v>
      </c>
      <c r="Z24" s="589">
        <v>1</v>
      </c>
      <c r="AA24" s="589">
        <v>1</v>
      </c>
      <c r="AB24" s="612" t="s">
        <v>434</v>
      </c>
      <c r="AC24" s="612" t="s">
        <v>435</v>
      </c>
      <c r="AD24" s="810" t="s">
        <v>437</v>
      </c>
      <c r="AE24" s="807" t="s">
        <v>417</v>
      </c>
      <c r="AF24" s="536" t="s">
        <v>171</v>
      </c>
      <c r="AG24" s="587">
        <v>2020130010218</v>
      </c>
      <c r="AH24" s="536" t="s">
        <v>172</v>
      </c>
      <c r="AI24" s="536" t="s">
        <v>173</v>
      </c>
      <c r="AJ24" s="583"/>
      <c r="AK24" s="583">
        <v>5</v>
      </c>
      <c r="AL24" s="586">
        <v>0.93330000000000002</v>
      </c>
      <c r="AM24" s="515" t="s">
        <v>447</v>
      </c>
      <c r="AN24" s="521" t="s">
        <v>517</v>
      </c>
      <c r="AO24" s="505"/>
      <c r="AP24" s="505"/>
      <c r="AQ24" s="505"/>
      <c r="AR24" s="505"/>
      <c r="AS24" s="505"/>
      <c r="AT24" s="505"/>
      <c r="AU24" s="505" t="s">
        <v>572</v>
      </c>
      <c r="AV24" s="505">
        <v>11</v>
      </c>
      <c r="AW24" s="356"/>
      <c r="AX24" s="505"/>
      <c r="AY24" s="42">
        <v>2100000000</v>
      </c>
      <c r="AZ24" s="536" t="s">
        <v>320</v>
      </c>
      <c r="BA24" s="43" t="s">
        <v>335</v>
      </c>
      <c r="BB24" s="524" t="s">
        <v>353</v>
      </c>
      <c r="BC24" s="515" t="s">
        <v>454</v>
      </c>
      <c r="BD24" s="505" t="s">
        <v>569</v>
      </c>
      <c r="BE24" s="43" t="s">
        <v>466</v>
      </c>
      <c r="BF24" s="41" t="s">
        <v>331</v>
      </c>
      <c r="BG24" s="515" t="s">
        <v>331</v>
      </c>
      <c r="BH24" s="868">
        <v>2984231586</v>
      </c>
      <c r="BI24" s="868">
        <v>499880000</v>
      </c>
      <c r="BJ24" s="868">
        <v>499880000</v>
      </c>
      <c r="BK24" s="868">
        <v>2983520586</v>
      </c>
      <c r="BL24" s="893">
        <f>+BK24/BH24</f>
        <v>0.99976174771310122</v>
      </c>
      <c r="BM24" s="890">
        <v>4256318479</v>
      </c>
      <c r="BN24" s="890">
        <v>3241145193</v>
      </c>
      <c r="BO24" s="890">
        <v>624846023</v>
      </c>
      <c r="BP24" s="893">
        <f>BN24/BM24</f>
        <v>0.76149029002206858</v>
      </c>
      <c r="BQ24" s="893">
        <f>BO24/BM24</f>
        <v>0.1468043394973593</v>
      </c>
      <c r="BR24" s="890">
        <v>5043953921.5</v>
      </c>
      <c r="BS24" s="890">
        <v>4224587304.5</v>
      </c>
      <c r="BT24" s="890">
        <v>4224587304.5</v>
      </c>
      <c r="BU24" s="893">
        <f>BS24/BR24</f>
        <v>0.83755469820859663</v>
      </c>
      <c r="BV24" s="893">
        <f>BT24/BR24</f>
        <v>0.83755469820859663</v>
      </c>
      <c r="BW24" s="515" t="s">
        <v>447</v>
      </c>
      <c r="BX24" s="916" t="s">
        <v>573</v>
      </c>
      <c r="BY24" s="505" t="s">
        <v>420</v>
      </c>
      <c r="BZ24" s="505" t="s">
        <v>421</v>
      </c>
    </row>
    <row r="25" spans="1:78" s="161" customFormat="1" ht="144.94999999999999" customHeight="1">
      <c r="A25" s="717"/>
      <c r="B25" s="782"/>
      <c r="C25" s="782"/>
      <c r="D25" s="595"/>
      <c r="E25" s="595"/>
      <c r="F25" s="595"/>
      <c r="G25" s="594"/>
      <c r="H25" s="595"/>
      <c r="I25" s="594"/>
      <c r="J25" s="701"/>
      <c r="K25" s="595"/>
      <c r="L25" s="595"/>
      <c r="M25" s="595"/>
      <c r="N25" s="595"/>
      <c r="O25" s="595"/>
      <c r="P25" s="595"/>
      <c r="Q25" s="595"/>
      <c r="R25" s="595"/>
      <c r="S25" s="595"/>
      <c r="T25" s="588"/>
      <c r="U25" s="588"/>
      <c r="V25" s="609"/>
      <c r="W25" s="609"/>
      <c r="X25" s="335"/>
      <c r="Y25" s="588"/>
      <c r="Z25" s="589"/>
      <c r="AA25" s="589"/>
      <c r="AB25" s="612"/>
      <c r="AC25" s="612"/>
      <c r="AD25" s="811"/>
      <c r="AE25" s="808"/>
      <c r="AF25" s="536"/>
      <c r="AG25" s="587"/>
      <c r="AH25" s="536"/>
      <c r="AI25" s="536"/>
      <c r="AJ25" s="583"/>
      <c r="AK25" s="583"/>
      <c r="AL25" s="583"/>
      <c r="AM25" s="516"/>
      <c r="AN25" s="522"/>
      <c r="AO25" s="411"/>
      <c r="AP25" s="411"/>
      <c r="AQ25" s="411"/>
      <c r="AR25" s="411"/>
      <c r="AS25" s="411"/>
      <c r="AT25" s="411"/>
      <c r="AU25" s="411"/>
      <c r="AV25" s="411"/>
      <c r="AW25" s="411">
        <v>100</v>
      </c>
      <c r="AX25" s="411"/>
      <c r="AY25" s="42">
        <v>445613000</v>
      </c>
      <c r="AZ25" s="536"/>
      <c r="BA25" s="43" t="s">
        <v>352</v>
      </c>
      <c r="BB25" s="525"/>
      <c r="BC25" s="516"/>
      <c r="BD25" s="516"/>
      <c r="BE25" s="43" t="s">
        <v>459</v>
      </c>
      <c r="BF25" s="41" t="s">
        <v>330</v>
      </c>
      <c r="BG25" s="517"/>
      <c r="BH25" s="869"/>
      <c r="BI25" s="869"/>
      <c r="BJ25" s="869"/>
      <c r="BK25" s="869"/>
      <c r="BL25" s="896" t="e">
        <f t="shared" ref="BL25" si="3">+BI25/BH25</f>
        <v>#DIV/0!</v>
      </c>
      <c r="BM25" s="891"/>
      <c r="BN25" s="891"/>
      <c r="BO25" s="891"/>
      <c r="BP25" s="894"/>
      <c r="BQ25" s="894"/>
      <c r="BR25" s="891"/>
      <c r="BS25" s="891"/>
      <c r="BT25" s="891"/>
      <c r="BU25" s="894"/>
      <c r="BV25" s="894"/>
      <c r="BW25" s="516"/>
      <c r="BX25" s="917"/>
      <c r="BY25" s="411"/>
      <c r="BZ25" s="411"/>
    </row>
    <row r="26" spans="1:78" s="161" customFormat="1" ht="84.95" customHeight="1">
      <c r="A26" s="717"/>
      <c r="B26" s="782"/>
      <c r="C26" s="782"/>
      <c r="D26" s="595"/>
      <c r="E26" s="595"/>
      <c r="F26" s="595"/>
      <c r="G26" s="594"/>
      <c r="H26" s="595"/>
      <c r="I26" s="594"/>
      <c r="J26" s="701"/>
      <c r="K26" s="595"/>
      <c r="L26" s="595"/>
      <c r="M26" s="595"/>
      <c r="N26" s="595"/>
      <c r="O26" s="595"/>
      <c r="P26" s="595"/>
      <c r="Q26" s="595"/>
      <c r="R26" s="595"/>
      <c r="S26" s="595"/>
      <c r="T26" s="588"/>
      <c r="U26" s="588"/>
      <c r="V26" s="609"/>
      <c r="W26" s="609"/>
      <c r="X26" s="335"/>
      <c r="Y26" s="588"/>
      <c r="Z26" s="589"/>
      <c r="AA26" s="589"/>
      <c r="AB26" s="612"/>
      <c r="AC26" s="612"/>
      <c r="AD26" s="811"/>
      <c r="AE26" s="808"/>
      <c r="AF26" s="536"/>
      <c r="AG26" s="587"/>
      <c r="AH26" s="536"/>
      <c r="AI26" s="536"/>
      <c r="AJ26" s="583"/>
      <c r="AK26" s="583"/>
      <c r="AL26" s="583"/>
      <c r="AM26" s="516"/>
      <c r="AN26" s="522"/>
      <c r="AO26" s="411"/>
      <c r="AP26" s="411"/>
      <c r="AQ26" s="411"/>
      <c r="AR26" s="411"/>
      <c r="AS26" s="411"/>
      <c r="AT26" s="411"/>
      <c r="AU26" s="411"/>
      <c r="AV26" s="411"/>
      <c r="AW26" s="411"/>
      <c r="AX26" s="411"/>
      <c r="AY26" s="42">
        <v>40000000</v>
      </c>
      <c r="AZ26" s="536"/>
      <c r="BA26" s="43" t="s">
        <v>339</v>
      </c>
      <c r="BB26" s="525"/>
      <c r="BC26" s="516"/>
      <c r="BD26" s="516"/>
      <c r="BE26" s="43" t="s">
        <v>504</v>
      </c>
      <c r="BF26" s="41" t="s">
        <v>347</v>
      </c>
      <c r="BG26" s="196" t="s">
        <v>347</v>
      </c>
      <c r="BH26" s="197">
        <v>40000000</v>
      </c>
      <c r="BI26" s="197">
        <v>0</v>
      </c>
      <c r="BJ26" s="197">
        <v>0</v>
      </c>
      <c r="BK26" s="197">
        <v>0</v>
      </c>
      <c r="BL26" s="200">
        <f>+BI26/BH26</f>
        <v>0</v>
      </c>
      <c r="BM26" s="891"/>
      <c r="BN26" s="891"/>
      <c r="BO26" s="891"/>
      <c r="BP26" s="894"/>
      <c r="BQ26" s="894"/>
      <c r="BR26" s="891"/>
      <c r="BS26" s="891"/>
      <c r="BT26" s="891"/>
      <c r="BU26" s="894"/>
      <c r="BV26" s="894"/>
      <c r="BW26" s="516"/>
      <c r="BX26" s="917"/>
      <c r="BY26" s="411"/>
      <c r="BZ26" s="411"/>
    </row>
    <row r="27" spans="1:78" s="161" customFormat="1" ht="84.95" customHeight="1">
      <c r="A27" s="717"/>
      <c r="B27" s="782"/>
      <c r="C27" s="782"/>
      <c r="D27" s="595"/>
      <c r="E27" s="595"/>
      <c r="F27" s="595"/>
      <c r="G27" s="594"/>
      <c r="H27" s="595"/>
      <c r="I27" s="594"/>
      <c r="J27" s="701"/>
      <c r="K27" s="595"/>
      <c r="L27" s="595"/>
      <c r="M27" s="595"/>
      <c r="N27" s="595"/>
      <c r="O27" s="595"/>
      <c r="P27" s="595"/>
      <c r="Q27" s="595"/>
      <c r="R27" s="595"/>
      <c r="S27" s="595"/>
      <c r="T27" s="588"/>
      <c r="U27" s="588"/>
      <c r="V27" s="609"/>
      <c r="W27" s="609"/>
      <c r="X27" s="335"/>
      <c r="Y27" s="588"/>
      <c r="Z27" s="589"/>
      <c r="AA27" s="589"/>
      <c r="AB27" s="612"/>
      <c r="AC27" s="612"/>
      <c r="AD27" s="811"/>
      <c r="AE27" s="808"/>
      <c r="AF27" s="536"/>
      <c r="AG27" s="587"/>
      <c r="AH27" s="536"/>
      <c r="AI27" s="536"/>
      <c r="AJ27" s="583"/>
      <c r="AK27" s="583">
        <v>1</v>
      </c>
      <c r="AL27" s="583"/>
      <c r="AM27" s="517"/>
      <c r="AN27" s="523"/>
      <c r="AO27" s="412"/>
      <c r="AP27" s="412"/>
      <c r="AQ27" s="412"/>
      <c r="AR27" s="412"/>
      <c r="AS27" s="412"/>
      <c r="AT27" s="412"/>
      <c r="AU27" s="412"/>
      <c r="AV27" s="412"/>
      <c r="AW27" s="412"/>
      <c r="AX27" s="412"/>
      <c r="AY27" s="42">
        <v>213800000</v>
      </c>
      <c r="AZ27" s="536"/>
      <c r="BA27" s="43" t="s">
        <v>338</v>
      </c>
      <c r="BB27" s="525"/>
      <c r="BC27" s="517"/>
      <c r="BD27" s="517"/>
      <c r="BE27" s="43" t="s">
        <v>507</v>
      </c>
      <c r="BF27" s="41" t="s">
        <v>351</v>
      </c>
      <c r="BG27" s="198" t="s">
        <v>351</v>
      </c>
      <c r="BH27" s="197">
        <v>886473893</v>
      </c>
      <c r="BI27" s="197">
        <v>0</v>
      </c>
      <c r="BJ27" s="197"/>
      <c r="BK27" s="197"/>
      <c r="BL27" s="200">
        <f>+BI27/BH27</f>
        <v>0</v>
      </c>
      <c r="BM27" s="891"/>
      <c r="BN27" s="891"/>
      <c r="BO27" s="891"/>
      <c r="BP27" s="894"/>
      <c r="BQ27" s="894"/>
      <c r="BR27" s="891"/>
      <c r="BS27" s="891"/>
      <c r="BT27" s="891"/>
      <c r="BU27" s="894"/>
      <c r="BV27" s="894"/>
      <c r="BW27" s="517"/>
      <c r="BX27" s="917"/>
      <c r="BY27" s="411"/>
      <c r="BZ27" s="411"/>
    </row>
    <row r="28" spans="1:78" s="161" customFormat="1" ht="84.95" customHeight="1">
      <c r="A28" s="717"/>
      <c r="B28" s="782"/>
      <c r="C28" s="782"/>
      <c r="D28" s="595"/>
      <c r="E28" s="595"/>
      <c r="F28" s="595"/>
      <c r="G28" s="594"/>
      <c r="H28" s="595"/>
      <c r="I28" s="594"/>
      <c r="J28" s="701"/>
      <c r="K28" s="595"/>
      <c r="L28" s="595"/>
      <c r="M28" s="595"/>
      <c r="N28" s="595"/>
      <c r="O28" s="595"/>
      <c r="P28" s="595"/>
      <c r="Q28" s="595"/>
      <c r="R28" s="595"/>
      <c r="S28" s="595"/>
      <c r="T28" s="588"/>
      <c r="U28" s="588"/>
      <c r="V28" s="610"/>
      <c r="W28" s="610"/>
      <c r="X28" s="336"/>
      <c r="Y28" s="588"/>
      <c r="Z28" s="589"/>
      <c r="AA28" s="589"/>
      <c r="AB28" s="612"/>
      <c r="AC28" s="612"/>
      <c r="AD28" s="812"/>
      <c r="AE28" s="809"/>
      <c r="AF28" s="536"/>
      <c r="AG28" s="587"/>
      <c r="AH28" s="536"/>
      <c r="AI28" s="40" t="s">
        <v>174</v>
      </c>
      <c r="AJ28" s="40"/>
      <c r="AK28" s="43">
        <v>1</v>
      </c>
      <c r="AL28" s="162">
        <v>3.3300000000000003E-2</v>
      </c>
      <c r="AM28" s="71" t="s">
        <v>462</v>
      </c>
      <c r="AN28" s="178" t="s">
        <v>494</v>
      </c>
      <c r="AO28" s="43"/>
      <c r="AP28" s="71"/>
      <c r="AQ28" s="71"/>
      <c r="AR28" s="43"/>
      <c r="AS28" s="71"/>
      <c r="AT28" s="71"/>
      <c r="AU28" s="43"/>
      <c r="AV28" s="71"/>
      <c r="AW28" s="358"/>
      <c r="AX28" s="71"/>
      <c r="AY28" s="42">
        <v>150000000</v>
      </c>
      <c r="AZ28" s="536"/>
      <c r="BA28" s="43" t="s">
        <v>335</v>
      </c>
      <c r="BB28" s="525"/>
      <c r="BC28" s="71" t="s">
        <v>454</v>
      </c>
      <c r="BD28" s="71" t="s">
        <v>568</v>
      </c>
      <c r="BE28" s="43" t="s">
        <v>504</v>
      </c>
      <c r="BF28" s="41" t="s">
        <v>331</v>
      </c>
      <c r="BG28" s="505" t="s">
        <v>330</v>
      </c>
      <c r="BH28" s="868">
        <v>345613000</v>
      </c>
      <c r="BI28" s="868">
        <v>61991251</v>
      </c>
      <c r="BJ28" s="868">
        <v>0</v>
      </c>
      <c r="BK28" s="868">
        <v>257624607</v>
      </c>
      <c r="BL28" s="893">
        <f>+BI28/BH28</f>
        <v>0.17936608576644975</v>
      </c>
      <c r="BM28" s="891"/>
      <c r="BN28" s="891"/>
      <c r="BO28" s="891"/>
      <c r="BP28" s="894"/>
      <c r="BQ28" s="894"/>
      <c r="BR28" s="891"/>
      <c r="BS28" s="891"/>
      <c r="BT28" s="891"/>
      <c r="BU28" s="894"/>
      <c r="BV28" s="894"/>
      <c r="BW28" s="71" t="s">
        <v>462</v>
      </c>
      <c r="BX28" s="917"/>
      <c r="BY28" s="411"/>
      <c r="BZ28" s="411"/>
    </row>
    <row r="29" spans="1:78" s="161" customFormat="1" ht="84.95" customHeight="1">
      <c r="A29" s="717"/>
      <c r="B29" s="782"/>
      <c r="C29" s="782"/>
      <c r="D29" s="595"/>
      <c r="E29" s="595"/>
      <c r="F29" s="595"/>
      <c r="G29" s="594"/>
      <c r="H29" s="595"/>
      <c r="I29" s="594"/>
      <c r="J29" s="701"/>
      <c r="K29" s="28" t="s">
        <v>285</v>
      </c>
      <c r="L29" s="28" t="s">
        <v>343</v>
      </c>
      <c r="M29" s="595"/>
      <c r="N29" s="28" t="s">
        <v>433</v>
      </c>
      <c r="O29" s="28" t="s">
        <v>344</v>
      </c>
      <c r="P29" s="28"/>
      <c r="Q29" s="28" t="s">
        <v>305</v>
      </c>
      <c r="R29" s="29">
        <v>6</v>
      </c>
      <c r="S29" s="29">
        <v>4</v>
      </c>
      <c r="T29" s="155">
        <v>18</v>
      </c>
      <c r="U29" s="155">
        <v>0</v>
      </c>
      <c r="V29" s="155">
        <v>0</v>
      </c>
      <c r="W29" s="155">
        <v>0</v>
      </c>
      <c r="X29" s="155"/>
      <c r="Y29" s="155">
        <v>0</v>
      </c>
      <c r="Z29" s="215">
        <f>Y29/S29</f>
        <v>0</v>
      </c>
      <c r="AA29" s="215">
        <v>1</v>
      </c>
      <c r="AB29" s="156" t="s">
        <v>394</v>
      </c>
      <c r="AC29" s="156" t="s">
        <v>402</v>
      </c>
      <c r="AD29" s="163" t="s">
        <v>418</v>
      </c>
      <c r="AE29" s="164" t="s">
        <v>419</v>
      </c>
      <c r="AF29" s="536"/>
      <c r="AG29" s="587"/>
      <c r="AH29" s="536"/>
      <c r="AI29" s="40" t="s">
        <v>175</v>
      </c>
      <c r="AJ29" s="40"/>
      <c r="AK29" s="43">
        <v>4</v>
      </c>
      <c r="AL29" s="162">
        <v>3.3300000000000003E-2</v>
      </c>
      <c r="AM29" s="71" t="s">
        <v>462</v>
      </c>
      <c r="AN29" s="178" t="s">
        <v>494</v>
      </c>
      <c r="AO29" s="43"/>
      <c r="AP29" s="71"/>
      <c r="AQ29" s="71"/>
      <c r="AR29" s="43"/>
      <c r="AS29" s="71"/>
      <c r="AT29" s="71"/>
      <c r="AU29" s="43"/>
      <c r="AV29" s="71"/>
      <c r="AW29" s="358"/>
      <c r="AX29" s="71"/>
      <c r="AY29" s="42">
        <v>50000000</v>
      </c>
      <c r="AZ29" s="536"/>
      <c r="BA29" s="43" t="s">
        <v>335</v>
      </c>
      <c r="BB29" s="526"/>
      <c r="BC29" s="71" t="s">
        <v>454</v>
      </c>
      <c r="BD29" s="71" t="s">
        <v>506</v>
      </c>
      <c r="BE29" s="43" t="s">
        <v>505</v>
      </c>
      <c r="BF29" s="41" t="s">
        <v>331</v>
      </c>
      <c r="BG29" s="412"/>
      <c r="BH29" s="869"/>
      <c r="BI29" s="869"/>
      <c r="BJ29" s="869"/>
      <c r="BK29" s="869"/>
      <c r="BL29" s="895"/>
      <c r="BM29" s="891"/>
      <c r="BN29" s="891"/>
      <c r="BO29" s="891"/>
      <c r="BP29" s="894"/>
      <c r="BQ29" s="894"/>
      <c r="BR29" s="891"/>
      <c r="BS29" s="891"/>
      <c r="BT29" s="891"/>
      <c r="BU29" s="894"/>
      <c r="BV29" s="894"/>
      <c r="BW29" s="71" t="s">
        <v>462</v>
      </c>
      <c r="BX29" s="917"/>
      <c r="BY29" s="43" t="s">
        <v>424</v>
      </c>
      <c r="BZ29" s="43" t="s">
        <v>425</v>
      </c>
    </row>
    <row r="30" spans="1:78" s="161" customFormat="1" ht="128.1" customHeight="1">
      <c r="A30" s="717"/>
      <c r="B30" s="782"/>
      <c r="C30" s="782"/>
      <c r="D30" s="55" t="s">
        <v>260</v>
      </c>
      <c r="E30" s="55" t="s">
        <v>261</v>
      </c>
      <c r="F30" s="55" t="s">
        <v>270</v>
      </c>
      <c r="G30" s="56">
        <v>1</v>
      </c>
      <c r="H30" s="55" t="s">
        <v>342</v>
      </c>
      <c r="I30" s="56">
        <v>1</v>
      </c>
      <c r="J30" s="701"/>
      <c r="K30" s="55" t="s">
        <v>284</v>
      </c>
      <c r="L30" s="55" t="s">
        <v>343</v>
      </c>
      <c r="M30" s="55" t="s">
        <v>350</v>
      </c>
      <c r="N30" s="55" t="s">
        <v>432</v>
      </c>
      <c r="O30" s="55" t="s">
        <v>344</v>
      </c>
      <c r="P30" s="55"/>
      <c r="Q30" s="55" t="s">
        <v>305</v>
      </c>
      <c r="R30" s="60">
        <v>1</v>
      </c>
      <c r="S30" s="60">
        <v>1</v>
      </c>
      <c r="T30" s="165">
        <f>+R30-S30</f>
        <v>0</v>
      </c>
      <c r="U30" s="165">
        <v>1</v>
      </c>
      <c r="V30" s="165">
        <v>0</v>
      </c>
      <c r="W30" s="165">
        <v>1</v>
      </c>
      <c r="X30" s="165"/>
      <c r="Y30" s="165">
        <v>1</v>
      </c>
      <c r="Z30" s="216">
        <v>1</v>
      </c>
      <c r="AA30" s="216">
        <v>1</v>
      </c>
      <c r="AB30" s="166" t="s">
        <v>436</v>
      </c>
      <c r="AC30" s="166" t="s">
        <v>435</v>
      </c>
      <c r="AD30" s="157" t="s">
        <v>437</v>
      </c>
      <c r="AE30" s="158" t="s">
        <v>417</v>
      </c>
      <c r="AF30" s="58" t="s">
        <v>427</v>
      </c>
      <c r="AG30" s="59">
        <v>2021130010137</v>
      </c>
      <c r="AH30" s="58" t="s">
        <v>428</v>
      </c>
      <c r="AI30" s="40" t="s">
        <v>427</v>
      </c>
      <c r="AJ30" s="40"/>
      <c r="AK30" s="43">
        <v>1</v>
      </c>
      <c r="AL30" s="162">
        <v>5.327433661774976E-2</v>
      </c>
      <c r="AM30" s="71" t="s">
        <v>503</v>
      </c>
      <c r="AN30" s="178" t="s">
        <v>494</v>
      </c>
      <c r="AO30" s="160" t="s">
        <v>570</v>
      </c>
      <c r="AP30" s="159">
        <v>1</v>
      </c>
      <c r="AQ30" s="159">
        <v>1</v>
      </c>
      <c r="AR30" s="160"/>
      <c r="AS30" s="159">
        <v>1</v>
      </c>
      <c r="AT30" s="159">
        <v>1</v>
      </c>
      <c r="AU30" s="160" t="s">
        <v>571</v>
      </c>
      <c r="AV30" s="159">
        <v>1</v>
      </c>
      <c r="AW30" s="357">
        <v>100</v>
      </c>
      <c r="AX30" s="159"/>
      <c r="AY30" s="42">
        <v>1254826581.6800001</v>
      </c>
      <c r="AZ30" s="58" t="s">
        <v>427</v>
      </c>
      <c r="BA30" s="43" t="s">
        <v>430</v>
      </c>
      <c r="BB30" s="43" t="s">
        <v>431</v>
      </c>
      <c r="BC30" s="43" t="s">
        <v>454</v>
      </c>
      <c r="BD30" s="43" t="s">
        <v>427</v>
      </c>
      <c r="BE30" s="43" t="s">
        <v>502</v>
      </c>
      <c r="BF30" s="57" t="s">
        <v>429</v>
      </c>
      <c r="BG30" s="43" t="s">
        <v>429</v>
      </c>
      <c r="BH30" s="199">
        <v>1854507818</v>
      </c>
      <c r="BI30" s="199">
        <v>525408468</v>
      </c>
      <c r="BJ30" s="199">
        <v>525408468</v>
      </c>
      <c r="BK30" s="199">
        <v>752895948.67999995</v>
      </c>
      <c r="BL30" s="200">
        <f t="shared" ref="BL30" si="4">+BI30/BH30</f>
        <v>0.28331423728729732</v>
      </c>
      <c r="BM30" s="892"/>
      <c r="BN30" s="892"/>
      <c r="BO30" s="892"/>
      <c r="BP30" s="895"/>
      <c r="BQ30" s="895"/>
      <c r="BR30" s="892"/>
      <c r="BS30" s="892"/>
      <c r="BT30" s="892"/>
      <c r="BU30" s="895"/>
      <c r="BV30" s="895"/>
      <c r="BW30" s="71" t="s">
        <v>503</v>
      </c>
      <c r="BX30" s="918"/>
      <c r="BY30" s="160" t="s">
        <v>420</v>
      </c>
      <c r="BZ30" s="160" t="s">
        <v>421</v>
      </c>
    </row>
    <row r="31" spans="1:78" s="161" customFormat="1" ht="72" customHeight="1">
      <c r="A31" s="225"/>
      <c r="B31" s="782"/>
      <c r="C31" s="782"/>
      <c r="D31" s="689" t="s">
        <v>537</v>
      </c>
      <c r="E31" s="690"/>
      <c r="F31" s="690"/>
      <c r="G31" s="690"/>
      <c r="H31" s="690"/>
      <c r="I31" s="690"/>
      <c r="J31" s="690"/>
      <c r="K31" s="690"/>
      <c r="L31" s="690"/>
      <c r="M31" s="690"/>
      <c r="N31" s="690"/>
      <c r="O31" s="690"/>
      <c r="P31" s="690"/>
      <c r="Q31" s="690"/>
      <c r="R31" s="690"/>
      <c r="S31" s="690"/>
      <c r="T31" s="690"/>
      <c r="U31" s="690"/>
      <c r="V31" s="690"/>
      <c r="W31" s="690"/>
      <c r="X31" s="690"/>
      <c r="Y31" s="691"/>
      <c r="Z31" s="249">
        <f>(Z24+((Z29+Z30)/2))/2</f>
        <v>0.75</v>
      </c>
      <c r="AA31" s="249">
        <f>(AA24+(AA29+AA30)/2)/2</f>
        <v>1</v>
      </c>
      <c r="AB31" s="250"/>
      <c r="AC31" s="250"/>
      <c r="AD31" s="251"/>
      <c r="AE31" s="252"/>
      <c r="AF31" s="253"/>
      <c r="AG31" s="254"/>
      <c r="AH31" s="253"/>
      <c r="AI31" s="231"/>
      <c r="AJ31" s="231"/>
      <c r="AK31" s="233"/>
      <c r="AL31" s="255"/>
      <c r="AM31" s="234"/>
      <c r="AN31" s="256"/>
      <c r="AO31" s="241"/>
      <c r="AP31" s="240"/>
      <c r="AQ31" s="240"/>
      <c r="AR31" s="241"/>
      <c r="AS31" s="240"/>
      <c r="AT31" s="240"/>
      <c r="AU31" s="241"/>
      <c r="AV31" s="240"/>
      <c r="AW31" s="367">
        <v>1</v>
      </c>
      <c r="AX31" s="240"/>
      <c r="AY31" s="238"/>
      <c r="AZ31" s="253"/>
      <c r="BA31" s="233"/>
      <c r="BB31" s="241"/>
      <c r="BC31" s="233"/>
      <c r="BD31" s="233"/>
      <c r="BE31" s="233"/>
      <c r="BF31" s="257"/>
      <c r="BG31" s="241"/>
      <c r="BH31" s="258">
        <f>SUM(BH24:BH29)</f>
        <v>4256318479</v>
      </c>
      <c r="BI31" s="258">
        <f t="shared" ref="BI31:BJ31" si="5">SUM(BI24:BI29)</f>
        <v>561871251</v>
      </c>
      <c r="BJ31" s="258">
        <f t="shared" si="5"/>
        <v>499880000</v>
      </c>
      <c r="BK31" s="258">
        <f>SUM(BK24:BK29)</f>
        <v>3241145193</v>
      </c>
      <c r="BL31" s="259"/>
      <c r="BM31" s="260">
        <f>+BM24</f>
        <v>4256318479</v>
      </c>
      <c r="BN31" s="260">
        <f>+BN24</f>
        <v>3241145193</v>
      </c>
      <c r="BO31" s="260">
        <f>+BO24</f>
        <v>624846023</v>
      </c>
      <c r="BP31" s="259">
        <f>BN31/BM31</f>
        <v>0.76149029002206858</v>
      </c>
      <c r="BQ31" s="259">
        <f>BO31/BN31</f>
        <v>0.19278556985027978</v>
      </c>
      <c r="BR31" s="958">
        <v>5043953921.5</v>
      </c>
      <c r="BS31" s="958">
        <v>4224587304.5</v>
      </c>
      <c r="BT31" s="958">
        <v>4224587304.5</v>
      </c>
      <c r="BU31" s="259">
        <f>BS31/BR31</f>
        <v>0.83755469820859663</v>
      </c>
      <c r="BV31" s="259">
        <f>BT31/BR31</f>
        <v>0.83755469820859663</v>
      </c>
      <c r="BW31" s="234"/>
      <c r="BX31" s="234"/>
      <c r="BY31" s="241"/>
      <c r="BZ31" s="241"/>
    </row>
    <row r="32" spans="1:78" s="79" customFormat="1" ht="84.95" customHeight="1">
      <c r="A32" s="673" t="s">
        <v>148</v>
      </c>
      <c r="B32" s="782"/>
      <c r="C32" s="782"/>
      <c r="D32" s="673" t="s">
        <v>262</v>
      </c>
      <c r="E32" s="673" t="s">
        <v>263</v>
      </c>
      <c r="F32" s="673" t="s">
        <v>271</v>
      </c>
      <c r="G32" s="676">
        <v>1</v>
      </c>
      <c r="H32" s="673" t="s">
        <v>342</v>
      </c>
      <c r="I32" s="676">
        <v>1</v>
      </c>
      <c r="J32" s="696" t="s">
        <v>276</v>
      </c>
      <c r="K32" s="650" t="s">
        <v>286</v>
      </c>
      <c r="L32" s="650" t="s">
        <v>343</v>
      </c>
      <c r="M32" s="673" t="s">
        <v>363</v>
      </c>
      <c r="N32" s="665" t="s">
        <v>364</v>
      </c>
      <c r="O32" s="665"/>
      <c r="P32" s="665" t="s">
        <v>344</v>
      </c>
      <c r="Q32" s="650" t="s">
        <v>306</v>
      </c>
      <c r="R32" s="652">
        <v>240</v>
      </c>
      <c r="S32" s="655">
        <v>80</v>
      </c>
      <c r="T32" s="655">
        <v>767</v>
      </c>
      <c r="U32" s="655">
        <v>0</v>
      </c>
      <c r="V32" s="755">
        <v>45</v>
      </c>
      <c r="W32" s="755">
        <v>246</v>
      </c>
      <c r="X32" s="339"/>
      <c r="Y32" s="655">
        <f>U32+V32+W32</f>
        <v>291</v>
      </c>
      <c r="Z32" s="783">
        <v>1</v>
      </c>
      <c r="AA32" s="783">
        <v>1</v>
      </c>
      <c r="AB32" s="707" t="s">
        <v>403</v>
      </c>
      <c r="AC32" s="707" t="s">
        <v>404</v>
      </c>
      <c r="AD32" s="813" t="s">
        <v>414</v>
      </c>
      <c r="AE32" s="813" t="s">
        <v>415</v>
      </c>
      <c r="AF32" s="666" t="s">
        <v>176</v>
      </c>
      <c r="AG32" s="719">
        <v>2020130010043</v>
      </c>
      <c r="AH32" s="666" t="s">
        <v>177</v>
      </c>
      <c r="AI32" s="67" t="s">
        <v>178</v>
      </c>
      <c r="AJ32" s="69"/>
      <c r="AK32" s="67">
        <v>1</v>
      </c>
      <c r="AL32" s="68">
        <v>0.17994430104281572</v>
      </c>
      <c r="AM32" s="67" t="s">
        <v>464</v>
      </c>
      <c r="AN32" s="179" t="s">
        <v>494</v>
      </c>
      <c r="AO32" s="67"/>
      <c r="AP32" s="69"/>
      <c r="AQ32" s="69"/>
      <c r="AR32" s="67"/>
      <c r="AS32" s="69"/>
      <c r="AT32" s="69"/>
      <c r="AU32" s="67" t="s">
        <v>609</v>
      </c>
      <c r="AV32" s="69">
        <v>1</v>
      </c>
      <c r="AW32" s="368">
        <f>AV32/AK32</f>
        <v>1</v>
      </c>
      <c r="AX32" s="69">
        <v>15</v>
      </c>
      <c r="AY32" s="78">
        <v>170000000</v>
      </c>
      <c r="AZ32" s="666" t="s">
        <v>321</v>
      </c>
      <c r="BA32" s="67" t="s">
        <v>335</v>
      </c>
      <c r="BB32" s="527" t="s">
        <v>349</v>
      </c>
      <c r="BC32" s="69" t="s">
        <v>454</v>
      </c>
      <c r="BD32" s="67" t="s">
        <v>500</v>
      </c>
      <c r="BE32" s="67" t="s">
        <v>501</v>
      </c>
      <c r="BF32" s="77" t="s">
        <v>331</v>
      </c>
      <c r="BG32" s="527" t="s">
        <v>331</v>
      </c>
      <c r="BH32" s="870">
        <f>1348276410+151131361</f>
        <v>1499407771</v>
      </c>
      <c r="BI32" s="870">
        <v>27200000</v>
      </c>
      <c r="BJ32" s="870">
        <v>0</v>
      </c>
      <c r="BK32" s="870">
        <v>553365750</v>
      </c>
      <c r="BL32" s="542">
        <f>+BI32/BH32</f>
        <v>1.8140495551693388E-2</v>
      </c>
      <c r="BM32" s="539">
        <v>3005023806</v>
      </c>
      <c r="BN32" s="539">
        <v>1449465750</v>
      </c>
      <c r="BO32" s="539">
        <v>345800000</v>
      </c>
      <c r="BP32" s="542">
        <f>BN32/BM32</f>
        <v>0.48234750989523439</v>
      </c>
      <c r="BQ32" s="542">
        <f>BO32/BM32</f>
        <v>0.11507396357711251</v>
      </c>
      <c r="BR32" s="539">
        <f>959773147.52+440677436.08</f>
        <v>1400450583.5999999</v>
      </c>
      <c r="BS32" s="539">
        <v>592133779</v>
      </c>
      <c r="BT32" s="539">
        <v>520075337</v>
      </c>
      <c r="BU32" s="542">
        <f>BS32/BR32</f>
        <v>0.42281661769018669</v>
      </c>
      <c r="BV32" s="542">
        <f>BT32/BR32</f>
        <v>0.37136286213191022</v>
      </c>
      <c r="BW32" s="67" t="s">
        <v>464</v>
      </c>
      <c r="BX32" s="920" t="s">
        <v>612</v>
      </c>
      <c r="BY32" s="527" t="s">
        <v>420</v>
      </c>
      <c r="BZ32" s="527" t="s">
        <v>421</v>
      </c>
    </row>
    <row r="33" spans="1:78" s="79" customFormat="1" ht="84.95" customHeight="1">
      <c r="A33" s="674"/>
      <c r="B33" s="782"/>
      <c r="C33" s="782"/>
      <c r="D33" s="674"/>
      <c r="E33" s="674"/>
      <c r="F33" s="674"/>
      <c r="G33" s="677"/>
      <c r="H33" s="674"/>
      <c r="I33" s="677"/>
      <c r="J33" s="696"/>
      <c r="K33" s="650"/>
      <c r="L33" s="650"/>
      <c r="M33" s="674"/>
      <c r="N33" s="665"/>
      <c r="O33" s="665"/>
      <c r="P33" s="665"/>
      <c r="Q33" s="650"/>
      <c r="R33" s="652"/>
      <c r="S33" s="655"/>
      <c r="T33" s="655"/>
      <c r="U33" s="655"/>
      <c r="V33" s="756"/>
      <c r="W33" s="756"/>
      <c r="X33" s="340"/>
      <c r="Y33" s="655"/>
      <c r="Z33" s="783"/>
      <c r="AA33" s="783"/>
      <c r="AB33" s="707"/>
      <c r="AC33" s="707"/>
      <c r="AD33" s="815"/>
      <c r="AE33" s="815"/>
      <c r="AF33" s="666"/>
      <c r="AG33" s="719"/>
      <c r="AH33" s="666"/>
      <c r="AI33" s="67" t="s">
        <v>179</v>
      </c>
      <c r="AJ33" s="69"/>
      <c r="AK33" s="67">
        <v>1</v>
      </c>
      <c r="AL33" s="68">
        <v>0.10584958884871513</v>
      </c>
      <c r="AM33" s="67" t="s">
        <v>464</v>
      </c>
      <c r="AN33" s="179" t="s">
        <v>494</v>
      </c>
      <c r="AO33" s="67"/>
      <c r="AP33" s="69"/>
      <c r="AQ33" s="69"/>
      <c r="AR33" s="67"/>
      <c r="AS33" s="69"/>
      <c r="AT33" s="69"/>
      <c r="AU33" s="67" t="s">
        <v>610</v>
      </c>
      <c r="AV33" s="69">
        <v>1</v>
      </c>
      <c r="AW33" s="368">
        <f t="shared" ref="AW33:AW37" si="6">AV33/AK33</f>
        <v>1</v>
      </c>
      <c r="AX33" s="69">
        <v>65</v>
      </c>
      <c r="AY33" s="78">
        <v>100000000</v>
      </c>
      <c r="AZ33" s="666"/>
      <c r="BA33" s="67" t="s">
        <v>337</v>
      </c>
      <c r="BB33" s="528"/>
      <c r="BC33" s="69" t="s">
        <v>465</v>
      </c>
      <c r="BD33" s="67" t="s">
        <v>457</v>
      </c>
      <c r="BE33" s="67" t="s">
        <v>457</v>
      </c>
      <c r="BF33" s="77" t="s">
        <v>347</v>
      </c>
      <c r="BG33" s="529"/>
      <c r="BH33" s="871"/>
      <c r="BI33" s="871"/>
      <c r="BJ33" s="871"/>
      <c r="BK33" s="871"/>
      <c r="BL33" s="544"/>
      <c r="BM33" s="540">
        <v>835091013.07999992</v>
      </c>
      <c r="BN33" s="540">
        <v>239496039</v>
      </c>
      <c r="BO33" s="540">
        <v>239496039</v>
      </c>
      <c r="BP33" s="543"/>
      <c r="BQ33" s="543"/>
      <c r="BR33" s="540"/>
      <c r="BS33" s="540"/>
      <c r="BT33" s="540"/>
      <c r="BU33" s="543"/>
      <c r="BV33" s="543"/>
      <c r="BW33" s="67" t="s">
        <v>464</v>
      </c>
      <c r="BX33" s="528"/>
      <c r="BY33" s="528"/>
      <c r="BZ33" s="528"/>
    </row>
    <row r="34" spans="1:78" s="79" customFormat="1" ht="84.95" customHeight="1">
      <c r="A34" s="674"/>
      <c r="B34" s="782"/>
      <c r="C34" s="782"/>
      <c r="D34" s="674"/>
      <c r="E34" s="674"/>
      <c r="F34" s="674"/>
      <c r="G34" s="677"/>
      <c r="H34" s="674"/>
      <c r="I34" s="677"/>
      <c r="J34" s="696"/>
      <c r="K34" s="650"/>
      <c r="L34" s="650"/>
      <c r="M34" s="674"/>
      <c r="N34" s="665"/>
      <c r="O34" s="665"/>
      <c r="P34" s="665"/>
      <c r="Q34" s="650"/>
      <c r="R34" s="652"/>
      <c r="S34" s="655"/>
      <c r="T34" s="655"/>
      <c r="U34" s="655"/>
      <c r="V34" s="756"/>
      <c r="W34" s="756"/>
      <c r="X34" s="340"/>
      <c r="Y34" s="655"/>
      <c r="Z34" s="783"/>
      <c r="AA34" s="783"/>
      <c r="AB34" s="707"/>
      <c r="AC34" s="707"/>
      <c r="AD34" s="815"/>
      <c r="AE34" s="815"/>
      <c r="AF34" s="666"/>
      <c r="AG34" s="719"/>
      <c r="AH34" s="666"/>
      <c r="AI34" s="67" t="s">
        <v>180</v>
      </c>
      <c r="AJ34" s="69"/>
      <c r="AK34" s="67">
        <v>1</v>
      </c>
      <c r="AL34" s="68">
        <v>0.14409292835713017</v>
      </c>
      <c r="AM34" s="67" t="s">
        <v>462</v>
      </c>
      <c r="AN34" s="179" t="s">
        <v>494</v>
      </c>
      <c r="AO34" s="67"/>
      <c r="AP34" s="69"/>
      <c r="AQ34" s="69"/>
      <c r="AR34" s="67"/>
      <c r="AS34" s="69"/>
      <c r="AT34" s="69"/>
      <c r="AU34" s="67" t="s">
        <v>611</v>
      </c>
      <c r="AV34" s="69">
        <v>1</v>
      </c>
      <c r="AW34" s="368">
        <f t="shared" si="6"/>
        <v>1</v>
      </c>
      <c r="AX34" s="69">
        <v>211</v>
      </c>
      <c r="AY34" s="78">
        <v>136129889.52000001</v>
      </c>
      <c r="AZ34" s="666"/>
      <c r="BA34" s="67" t="s">
        <v>337</v>
      </c>
      <c r="BB34" s="528"/>
      <c r="BC34" s="69" t="s">
        <v>465</v>
      </c>
      <c r="BD34" s="67" t="s">
        <v>458</v>
      </c>
      <c r="BE34" s="67" t="s">
        <v>458</v>
      </c>
      <c r="BF34" s="77" t="s">
        <v>347</v>
      </c>
      <c r="BG34" s="527" t="s">
        <v>347</v>
      </c>
      <c r="BH34" s="870">
        <v>831425076</v>
      </c>
      <c r="BI34" s="870">
        <v>0</v>
      </c>
      <c r="BJ34" s="870">
        <v>0</v>
      </c>
      <c r="BK34" s="870">
        <v>433800000</v>
      </c>
      <c r="BL34" s="542">
        <f>+BI34/BH34</f>
        <v>0</v>
      </c>
      <c r="BM34" s="540">
        <v>835091013.07999992</v>
      </c>
      <c r="BN34" s="540">
        <v>239496039</v>
      </c>
      <c r="BO34" s="540">
        <v>239496039</v>
      </c>
      <c r="BP34" s="543"/>
      <c r="BQ34" s="543"/>
      <c r="BR34" s="540"/>
      <c r="BS34" s="540"/>
      <c r="BT34" s="540"/>
      <c r="BU34" s="543"/>
      <c r="BV34" s="543"/>
      <c r="BW34" s="67" t="s">
        <v>462</v>
      </c>
      <c r="BX34" s="528"/>
      <c r="BY34" s="528"/>
      <c r="BZ34" s="528"/>
    </row>
    <row r="35" spans="1:78" s="79" customFormat="1" ht="84.95" customHeight="1">
      <c r="A35" s="674"/>
      <c r="B35" s="782"/>
      <c r="C35" s="782"/>
      <c r="D35" s="674"/>
      <c r="E35" s="674"/>
      <c r="F35" s="674"/>
      <c r="G35" s="677"/>
      <c r="H35" s="674"/>
      <c r="I35" s="677"/>
      <c r="J35" s="696"/>
      <c r="K35" s="650"/>
      <c r="L35" s="650"/>
      <c r="M35" s="675"/>
      <c r="N35" s="665"/>
      <c r="O35" s="665"/>
      <c r="P35" s="665"/>
      <c r="Q35" s="650" t="s">
        <v>307</v>
      </c>
      <c r="R35" s="652"/>
      <c r="S35" s="655"/>
      <c r="T35" s="655"/>
      <c r="U35" s="655"/>
      <c r="V35" s="757"/>
      <c r="W35" s="757"/>
      <c r="X35" s="341"/>
      <c r="Y35" s="655"/>
      <c r="Z35" s="783"/>
      <c r="AA35" s="783"/>
      <c r="AB35" s="707"/>
      <c r="AC35" s="707"/>
      <c r="AD35" s="814"/>
      <c r="AE35" s="814"/>
      <c r="AF35" s="666"/>
      <c r="AG35" s="719"/>
      <c r="AH35" s="666"/>
      <c r="AI35" s="67" t="s">
        <v>181</v>
      </c>
      <c r="AJ35" s="69"/>
      <c r="AK35" s="67">
        <v>1</v>
      </c>
      <c r="AL35" s="68">
        <v>0.21169917769743027</v>
      </c>
      <c r="AM35" s="67" t="s">
        <v>463</v>
      </c>
      <c r="AN35" s="179" t="s">
        <v>494</v>
      </c>
      <c r="AO35" s="67"/>
      <c r="AP35" s="69"/>
      <c r="AQ35" s="69"/>
      <c r="AR35" s="67"/>
      <c r="AS35" s="69"/>
      <c r="AT35" s="69"/>
      <c r="AU35" s="67"/>
      <c r="AV35" s="69"/>
      <c r="AW35" s="368">
        <f t="shared" si="6"/>
        <v>0</v>
      </c>
      <c r="AX35" s="69"/>
      <c r="AY35" s="78">
        <v>200000000</v>
      </c>
      <c r="AZ35" s="666"/>
      <c r="BA35" s="67" t="s">
        <v>337</v>
      </c>
      <c r="BB35" s="528"/>
      <c r="BC35" s="69" t="s">
        <v>454</v>
      </c>
      <c r="BD35" s="67" t="s">
        <v>459</v>
      </c>
      <c r="BE35" s="67" t="s">
        <v>459</v>
      </c>
      <c r="BF35" s="77" t="s">
        <v>347</v>
      </c>
      <c r="BG35" s="529"/>
      <c r="BH35" s="871"/>
      <c r="BI35" s="871"/>
      <c r="BJ35" s="871"/>
      <c r="BK35" s="871"/>
      <c r="BL35" s="544"/>
      <c r="BM35" s="540">
        <v>835091013.07999992</v>
      </c>
      <c r="BN35" s="540">
        <v>239496039</v>
      </c>
      <c r="BO35" s="540">
        <v>239496039</v>
      </c>
      <c r="BP35" s="543"/>
      <c r="BQ35" s="543"/>
      <c r="BR35" s="540"/>
      <c r="BS35" s="540"/>
      <c r="BT35" s="540"/>
      <c r="BU35" s="543"/>
      <c r="BV35" s="543"/>
      <c r="BW35" s="67" t="s">
        <v>463</v>
      </c>
      <c r="BX35" s="528"/>
      <c r="BY35" s="529"/>
      <c r="BZ35" s="529"/>
    </row>
    <row r="36" spans="1:78" s="79" customFormat="1" ht="84.95" customHeight="1">
      <c r="A36" s="674"/>
      <c r="B36" s="782"/>
      <c r="C36" s="782"/>
      <c r="D36" s="674"/>
      <c r="E36" s="674"/>
      <c r="F36" s="674"/>
      <c r="G36" s="677"/>
      <c r="H36" s="674"/>
      <c r="I36" s="677"/>
      <c r="J36" s="696"/>
      <c r="K36" s="650"/>
      <c r="L36" s="650"/>
      <c r="M36" s="673">
        <v>120</v>
      </c>
      <c r="N36" s="665" t="s">
        <v>365</v>
      </c>
      <c r="O36" s="665"/>
      <c r="P36" s="665" t="s">
        <v>344</v>
      </c>
      <c r="Q36" s="650"/>
      <c r="R36" s="652">
        <v>240</v>
      </c>
      <c r="S36" s="655">
        <v>40</v>
      </c>
      <c r="T36" s="654">
        <v>411</v>
      </c>
      <c r="U36" s="654">
        <f>AQ36</f>
        <v>67</v>
      </c>
      <c r="V36" s="758">
        <v>53</v>
      </c>
      <c r="W36" s="758">
        <v>0</v>
      </c>
      <c r="X36" s="342"/>
      <c r="Y36" s="654">
        <f>U36+V36+W36</f>
        <v>120</v>
      </c>
      <c r="Z36" s="783">
        <v>1</v>
      </c>
      <c r="AA36" s="783">
        <v>1</v>
      </c>
      <c r="AB36" s="707" t="s">
        <v>403</v>
      </c>
      <c r="AC36" s="707" t="s">
        <v>404</v>
      </c>
      <c r="AD36" s="813" t="s">
        <v>414</v>
      </c>
      <c r="AE36" s="813" t="s">
        <v>415</v>
      </c>
      <c r="AF36" s="666"/>
      <c r="AG36" s="719"/>
      <c r="AH36" s="666"/>
      <c r="AI36" s="67" t="s">
        <v>182</v>
      </c>
      <c r="AJ36" s="69"/>
      <c r="AK36" s="67">
        <v>1</v>
      </c>
      <c r="AL36" s="68">
        <v>0.27373433297493666</v>
      </c>
      <c r="AM36" s="67" t="s">
        <v>461</v>
      </c>
      <c r="AN36" s="179" t="s">
        <v>494</v>
      </c>
      <c r="AO36" s="67" t="s">
        <v>521</v>
      </c>
      <c r="AP36" s="69">
        <v>3</v>
      </c>
      <c r="AQ36" s="69">
        <f>35+24+8</f>
        <v>67</v>
      </c>
      <c r="AR36" s="67"/>
      <c r="AS36" s="67" t="s">
        <v>608</v>
      </c>
      <c r="AT36" s="69">
        <f>18+35</f>
        <v>53</v>
      </c>
      <c r="AU36" s="67"/>
      <c r="AV36" s="69"/>
      <c r="AW36" s="368">
        <f t="shared" si="6"/>
        <v>0</v>
      </c>
      <c r="AX36" s="69"/>
      <c r="AY36" s="78">
        <v>258606893</v>
      </c>
      <c r="AZ36" s="666"/>
      <c r="BA36" s="67" t="s">
        <v>336</v>
      </c>
      <c r="BB36" s="528"/>
      <c r="BC36" s="69" t="s">
        <v>465</v>
      </c>
      <c r="BD36" s="67" t="s">
        <v>460</v>
      </c>
      <c r="BE36" s="67" t="s">
        <v>460</v>
      </c>
      <c r="BF36" s="77" t="s">
        <v>332</v>
      </c>
      <c r="BG36" s="527" t="s">
        <v>372</v>
      </c>
      <c r="BH36" s="870">
        <v>674190959</v>
      </c>
      <c r="BI36" s="870">
        <v>227800000</v>
      </c>
      <c r="BJ36" s="870">
        <v>0</v>
      </c>
      <c r="BK36" s="870">
        <v>462300000</v>
      </c>
      <c r="BL36" s="542">
        <f t="shared" ref="BL36" si="7">+BI36/BH36</f>
        <v>0.33788646519064341</v>
      </c>
      <c r="BM36" s="540">
        <v>835091013.07999992</v>
      </c>
      <c r="BN36" s="540">
        <v>239496039</v>
      </c>
      <c r="BO36" s="540">
        <v>239496039</v>
      </c>
      <c r="BP36" s="543"/>
      <c r="BQ36" s="543"/>
      <c r="BR36" s="540"/>
      <c r="BS36" s="540"/>
      <c r="BT36" s="540"/>
      <c r="BU36" s="543"/>
      <c r="BV36" s="543"/>
      <c r="BW36" s="67" t="s">
        <v>461</v>
      </c>
      <c r="BX36" s="528"/>
      <c r="BY36" s="527" t="s">
        <v>420</v>
      </c>
      <c r="BZ36" s="527" t="s">
        <v>421</v>
      </c>
    </row>
    <row r="37" spans="1:78" s="79" customFormat="1" ht="84.95" customHeight="1">
      <c r="A37" s="675"/>
      <c r="B37" s="782"/>
      <c r="C37" s="782"/>
      <c r="D37" s="675"/>
      <c r="E37" s="675"/>
      <c r="F37" s="675"/>
      <c r="G37" s="678"/>
      <c r="H37" s="675"/>
      <c r="I37" s="678"/>
      <c r="J37" s="696"/>
      <c r="K37" s="650"/>
      <c r="L37" s="650"/>
      <c r="M37" s="675"/>
      <c r="N37" s="665"/>
      <c r="O37" s="665"/>
      <c r="P37" s="665"/>
      <c r="Q37" s="650"/>
      <c r="R37" s="652"/>
      <c r="S37" s="655"/>
      <c r="T37" s="655"/>
      <c r="U37" s="655"/>
      <c r="V37" s="759"/>
      <c r="W37" s="759"/>
      <c r="X37" s="343"/>
      <c r="Y37" s="655"/>
      <c r="Z37" s="783"/>
      <c r="AA37" s="783"/>
      <c r="AB37" s="707"/>
      <c r="AC37" s="707"/>
      <c r="AD37" s="814"/>
      <c r="AE37" s="814"/>
      <c r="AF37" s="666"/>
      <c r="AG37" s="719"/>
      <c r="AH37" s="666"/>
      <c r="AI37" s="67" t="s">
        <v>183</v>
      </c>
      <c r="AJ37" s="69"/>
      <c r="AK37" s="67">
        <v>1</v>
      </c>
      <c r="AL37" s="68">
        <v>8.4679671078972105E-2</v>
      </c>
      <c r="AM37" s="67" t="s">
        <v>462</v>
      </c>
      <c r="AN37" s="179" t="s">
        <v>494</v>
      </c>
      <c r="AO37" s="67"/>
      <c r="AP37" s="69"/>
      <c r="AQ37" s="69"/>
      <c r="AR37" s="67"/>
      <c r="AS37" s="69"/>
      <c r="AT37" s="69"/>
      <c r="AU37" s="67"/>
      <c r="AV37" s="69"/>
      <c r="AW37" s="368">
        <f t="shared" si="6"/>
        <v>0</v>
      </c>
      <c r="AX37" s="69"/>
      <c r="AY37" s="78">
        <v>80000000</v>
      </c>
      <c r="AZ37" s="666"/>
      <c r="BA37" s="67" t="s">
        <v>335</v>
      </c>
      <c r="BB37" s="529"/>
      <c r="BC37" s="69" t="s">
        <v>454</v>
      </c>
      <c r="BD37" s="67" t="s">
        <v>451</v>
      </c>
      <c r="BE37" s="67" t="s">
        <v>451</v>
      </c>
      <c r="BF37" s="77" t="s">
        <v>331</v>
      </c>
      <c r="BG37" s="529"/>
      <c r="BH37" s="871"/>
      <c r="BI37" s="871"/>
      <c r="BJ37" s="871"/>
      <c r="BK37" s="871"/>
      <c r="BL37" s="544"/>
      <c r="BM37" s="541">
        <v>835091013.07999992</v>
      </c>
      <c r="BN37" s="541">
        <v>239496039</v>
      </c>
      <c r="BO37" s="541">
        <v>239496039</v>
      </c>
      <c r="BP37" s="544"/>
      <c r="BQ37" s="544"/>
      <c r="BR37" s="541"/>
      <c r="BS37" s="541"/>
      <c r="BT37" s="541"/>
      <c r="BU37" s="544"/>
      <c r="BV37" s="544"/>
      <c r="BW37" s="67" t="s">
        <v>462</v>
      </c>
      <c r="BX37" s="529"/>
      <c r="BY37" s="529"/>
      <c r="BZ37" s="529"/>
    </row>
    <row r="38" spans="1:78" s="83" customFormat="1" ht="174" customHeight="1">
      <c r="A38" s="662" t="s">
        <v>144</v>
      </c>
      <c r="B38" s="782"/>
      <c r="C38" s="782"/>
      <c r="D38" s="662" t="s">
        <v>262</v>
      </c>
      <c r="E38" s="662" t="s">
        <v>263</v>
      </c>
      <c r="F38" s="662" t="s">
        <v>271</v>
      </c>
      <c r="G38" s="679">
        <v>1</v>
      </c>
      <c r="H38" s="662" t="s">
        <v>342</v>
      </c>
      <c r="I38" s="679">
        <v>1</v>
      </c>
      <c r="J38" s="696"/>
      <c r="K38" s="651" t="s">
        <v>287</v>
      </c>
      <c r="L38" s="651" t="s">
        <v>343</v>
      </c>
      <c r="M38" s="662">
        <v>38.061999999999998</v>
      </c>
      <c r="N38" s="661" t="s">
        <v>254</v>
      </c>
      <c r="O38" s="661"/>
      <c r="P38" s="661" t="s">
        <v>344</v>
      </c>
      <c r="Q38" s="651" t="s">
        <v>308</v>
      </c>
      <c r="R38" s="653">
        <v>53286</v>
      </c>
      <c r="S38" s="653">
        <f>R38-T38</f>
        <v>26632</v>
      </c>
      <c r="T38" s="599">
        <v>26654</v>
      </c>
      <c r="U38" s="599">
        <v>0</v>
      </c>
      <c r="V38" s="597">
        <v>4287</v>
      </c>
      <c r="W38" s="597">
        <f>AX39+AX41+AX44+AX45</f>
        <v>296</v>
      </c>
      <c r="X38" s="321"/>
      <c r="Y38" s="599">
        <f>(U38+V38+W38)</f>
        <v>4583</v>
      </c>
      <c r="Z38" s="600">
        <f>Y38/S38</f>
        <v>0.17208621207569841</v>
      </c>
      <c r="AA38" s="600">
        <f>(Y38+T38)/R38</f>
        <v>0.58621401493825775</v>
      </c>
      <c r="AB38" s="748" t="s">
        <v>403</v>
      </c>
      <c r="AC38" s="748" t="s">
        <v>404</v>
      </c>
      <c r="AD38" s="818" t="s">
        <v>414</v>
      </c>
      <c r="AE38" s="816" t="s">
        <v>415</v>
      </c>
      <c r="AF38" s="667" t="s">
        <v>184</v>
      </c>
      <c r="AG38" s="720">
        <v>2020130010045</v>
      </c>
      <c r="AH38" s="667" t="s">
        <v>185</v>
      </c>
      <c r="AI38" s="44" t="s">
        <v>186</v>
      </c>
      <c r="AJ38" s="64"/>
      <c r="AK38" s="44">
        <v>1</v>
      </c>
      <c r="AL38" s="63">
        <v>1.5106451736220602E-2</v>
      </c>
      <c r="AM38" s="64" t="s">
        <v>447</v>
      </c>
      <c r="AN38" s="180" t="s">
        <v>494</v>
      </c>
      <c r="AO38" s="44"/>
      <c r="AP38" s="64"/>
      <c r="AQ38" s="64"/>
      <c r="AR38" s="311" t="s">
        <v>631</v>
      </c>
      <c r="AS38" s="64">
        <v>4</v>
      </c>
      <c r="AT38" s="64">
        <v>4</v>
      </c>
      <c r="AU38" s="44"/>
      <c r="AV38" s="64"/>
      <c r="AW38" s="369">
        <v>0</v>
      </c>
      <c r="AX38" s="64"/>
      <c r="AY38" s="81">
        <v>10000000</v>
      </c>
      <c r="AZ38" s="667" t="s">
        <v>322</v>
      </c>
      <c r="BA38" s="44" t="s">
        <v>337</v>
      </c>
      <c r="BB38" s="476" t="s">
        <v>366</v>
      </c>
      <c r="BC38" s="82" t="s">
        <v>454</v>
      </c>
      <c r="BD38" s="44" t="s">
        <v>456</v>
      </c>
      <c r="BE38" s="44" t="s">
        <v>456</v>
      </c>
      <c r="BF38" s="80" t="s">
        <v>347</v>
      </c>
      <c r="BG38" s="477" t="s">
        <v>331</v>
      </c>
      <c r="BH38" s="482">
        <v>118000000</v>
      </c>
      <c r="BI38" s="482">
        <v>45600000</v>
      </c>
      <c r="BJ38" s="482">
        <v>0</v>
      </c>
      <c r="BK38" s="482">
        <v>118000000</v>
      </c>
      <c r="BL38" s="413">
        <f>+BK38/BH38</f>
        <v>1</v>
      </c>
      <c r="BM38" s="903">
        <v>763940701</v>
      </c>
      <c r="BN38" s="903">
        <v>763940701</v>
      </c>
      <c r="BO38" s="903">
        <v>131100000</v>
      </c>
      <c r="BP38" s="413">
        <f>BN38/BM38</f>
        <v>1</v>
      </c>
      <c r="BQ38" s="413">
        <f>BO38/BM38</f>
        <v>0.17161017841880896</v>
      </c>
      <c r="BR38" s="961">
        <f>773619778.59+61471234.49</f>
        <v>835091013.08000004</v>
      </c>
      <c r="BS38" s="961">
        <f>514172406+61471234.49</f>
        <v>575643640.49000001</v>
      </c>
      <c r="BT38" s="961">
        <f>480558912+61471234.49</f>
        <v>542030146.49000001</v>
      </c>
      <c r="BU38" s="413">
        <f>BS38/BR38</f>
        <v>0.68931844729941372</v>
      </c>
      <c r="BV38" s="413">
        <f>BT38/BR38</f>
        <v>0.64906715316079522</v>
      </c>
      <c r="BW38" s="64" t="s">
        <v>447</v>
      </c>
      <c r="BX38" s="464" t="s">
        <v>662</v>
      </c>
      <c r="BY38" s="476" t="s">
        <v>420</v>
      </c>
      <c r="BZ38" s="476" t="s">
        <v>421</v>
      </c>
    </row>
    <row r="39" spans="1:78" s="83" customFormat="1" ht="84.95" customHeight="1">
      <c r="A39" s="663"/>
      <c r="B39" s="782"/>
      <c r="C39" s="782"/>
      <c r="D39" s="663"/>
      <c r="E39" s="663"/>
      <c r="F39" s="663"/>
      <c r="G39" s="680"/>
      <c r="H39" s="663"/>
      <c r="I39" s="680"/>
      <c r="J39" s="696"/>
      <c r="K39" s="651"/>
      <c r="L39" s="651"/>
      <c r="M39" s="663"/>
      <c r="N39" s="661"/>
      <c r="O39" s="661"/>
      <c r="P39" s="661"/>
      <c r="Q39" s="651"/>
      <c r="R39" s="653"/>
      <c r="S39" s="653"/>
      <c r="T39" s="599"/>
      <c r="U39" s="599"/>
      <c r="V39" s="711"/>
      <c r="W39" s="711"/>
      <c r="X39" s="344"/>
      <c r="Y39" s="599"/>
      <c r="Z39" s="600"/>
      <c r="AA39" s="600"/>
      <c r="AB39" s="748"/>
      <c r="AC39" s="748"/>
      <c r="AD39" s="821"/>
      <c r="AE39" s="820"/>
      <c r="AF39" s="667"/>
      <c r="AG39" s="720"/>
      <c r="AH39" s="667"/>
      <c r="AI39" s="476" t="s">
        <v>187</v>
      </c>
      <c r="AJ39" s="477"/>
      <c r="AK39" s="476">
        <v>1</v>
      </c>
      <c r="AL39" s="659">
        <v>0.31421419611338852</v>
      </c>
      <c r="AM39" s="477" t="s">
        <v>464</v>
      </c>
      <c r="AN39" s="180" t="s">
        <v>494</v>
      </c>
      <c r="AO39" s="61"/>
      <c r="AP39" s="65"/>
      <c r="AQ39" s="65"/>
      <c r="AR39" s="476" t="s">
        <v>632</v>
      </c>
      <c r="AS39" s="477">
        <v>888</v>
      </c>
      <c r="AT39" s="477">
        <v>888</v>
      </c>
      <c r="AU39" s="476" t="s">
        <v>667</v>
      </c>
      <c r="AV39" s="477">
        <v>122</v>
      </c>
      <c r="AW39" s="413">
        <v>1</v>
      </c>
      <c r="AX39" s="477">
        <v>122</v>
      </c>
      <c r="AY39" s="81">
        <v>158606893</v>
      </c>
      <c r="AZ39" s="667"/>
      <c r="BA39" s="44" t="s">
        <v>336</v>
      </c>
      <c r="BB39" s="465"/>
      <c r="BC39" s="82" t="s">
        <v>454</v>
      </c>
      <c r="BD39" s="476" t="s">
        <v>469</v>
      </c>
      <c r="BE39" s="476" t="s">
        <v>468</v>
      </c>
      <c r="BF39" s="80" t="s">
        <v>367</v>
      </c>
      <c r="BG39" s="481"/>
      <c r="BH39" s="483"/>
      <c r="BI39" s="483"/>
      <c r="BJ39" s="483"/>
      <c r="BK39" s="483"/>
      <c r="BL39" s="906"/>
      <c r="BM39" s="904"/>
      <c r="BN39" s="904"/>
      <c r="BO39" s="904"/>
      <c r="BP39" s="906"/>
      <c r="BQ39" s="906"/>
      <c r="BR39" s="959"/>
      <c r="BS39" s="959"/>
      <c r="BT39" s="959"/>
      <c r="BU39" s="906"/>
      <c r="BV39" s="906"/>
      <c r="BW39" s="477" t="s">
        <v>464</v>
      </c>
      <c r="BX39" s="465"/>
      <c r="BY39" s="465"/>
      <c r="BZ39" s="465"/>
    </row>
    <row r="40" spans="1:78" s="83" customFormat="1" ht="84.95" customHeight="1">
      <c r="A40" s="663"/>
      <c r="B40" s="782"/>
      <c r="C40" s="782"/>
      <c r="D40" s="663"/>
      <c r="E40" s="663"/>
      <c r="F40" s="663"/>
      <c r="G40" s="680"/>
      <c r="H40" s="663"/>
      <c r="I40" s="680"/>
      <c r="J40" s="696"/>
      <c r="K40" s="651"/>
      <c r="L40" s="651"/>
      <c r="M40" s="663"/>
      <c r="N40" s="661"/>
      <c r="O40" s="661"/>
      <c r="P40" s="661"/>
      <c r="Q40" s="651"/>
      <c r="R40" s="653"/>
      <c r="S40" s="653"/>
      <c r="T40" s="599"/>
      <c r="U40" s="599"/>
      <c r="V40" s="711"/>
      <c r="W40" s="711"/>
      <c r="X40" s="344"/>
      <c r="Y40" s="599"/>
      <c r="Z40" s="600"/>
      <c r="AA40" s="600"/>
      <c r="AB40" s="748"/>
      <c r="AC40" s="748"/>
      <c r="AD40" s="821"/>
      <c r="AE40" s="820"/>
      <c r="AF40" s="667"/>
      <c r="AG40" s="720"/>
      <c r="AH40" s="667"/>
      <c r="AI40" s="466"/>
      <c r="AJ40" s="478"/>
      <c r="AK40" s="466"/>
      <c r="AL40" s="660"/>
      <c r="AM40" s="478"/>
      <c r="AN40" s="180" t="s">
        <v>494</v>
      </c>
      <c r="AO40" s="62"/>
      <c r="AP40" s="66"/>
      <c r="AQ40" s="66"/>
      <c r="AR40" s="466"/>
      <c r="AS40" s="478"/>
      <c r="AT40" s="478"/>
      <c r="AU40" s="466"/>
      <c r="AV40" s="478"/>
      <c r="AW40" s="414"/>
      <c r="AX40" s="478"/>
      <c r="AY40" s="81">
        <v>70000000</v>
      </c>
      <c r="AZ40" s="667"/>
      <c r="BA40" s="44" t="s">
        <v>337</v>
      </c>
      <c r="BB40" s="465"/>
      <c r="BC40" s="82" t="s">
        <v>454</v>
      </c>
      <c r="BD40" s="466"/>
      <c r="BE40" s="466"/>
      <c r="BF40" s="80" t="s">
        <v>347</v>
      </c>
      <c r="BG40" s="478"/>
      <c r="BH40" s="484"/>
      <c r="BI40" s="484"/>
      <c r="BJ40" s="484"/>
      <c r="BK40" s="484"/>
      <c r="BL40" s="414"/>
      <c r="BM40" s="904"/>
      <c r="BN40" s="904"/>
      <c r="BO40" s="904"/>
      <c r="BP40" s="906"/>
      <c r="BQ40" s="906"/>
      <c r="BR40" s="959"/>
      <c r="BS40" s="959"/>
      <c r="BT40" s="959"/>
      <c r="BU40" s="906"/>
      <c r="BV40" s="906"/>
      <c r="BW40" s="478"/>
      <c r="BX40" s="465"/>
      <c r="BY40" s="465"/>
      <c r="BZ40" s="465"/>
    </row>
    <row r="41" spans="1:78" s="83" customFormat="1" ht="84.95" customHeight="1">
      <c r="A41" s="663"/>
      <c r="B41" s="782"/>
      <c r="C41" s="782"/>
      <c r="D41" s="663"/>
      <c r="E41" s="663"/>
      <c r="F41" s="663"/>
      <c r="G41" s="680"/>
      <c r="H41" s="663"/>
      <c r="I41" s="680"/>
      <c r="J41" s="696"/>
      <c r="K41" s="651"/>
      <c r="L41" s="651"/>
      <c r="M41" s="663"/>
      <c r="N41" s="661"/>
      <c r="O41" s="661"/>
      <c r="P41" s="661"/>
      <c r="Q41" s="651"/>
      <c r="R41" s="653"/>
      <c r="S41" s="653"/>
      <c r="T41" s="599"/>
      <c r="U41" s="599"/>
      <c r="V41" s="711"/>
      <c r="W41" s="711"/>
      <c r="X41" s="344"/>
      <c r="Y41" s="599"/>
      <c r="Z41" s="600"/>
      <c r="AA41" s="600"/>
      <c r="AB41" s="748"/>
      <c r="AC41" s="748"/>
      <c r="AD41" s="821"/>
      <c r="AE41" s="820"/>
      <c r="AF41" s="667"/>
      <c r="AG41" s="720"/>
      <c r="AH41" s="667"/>
      <c r="AI41" s="476" t="s">
        <v>188</v>
      </c>
      <c r="AJ41" s="477"/>
      <c r="AK41" s="476">
        <v>2</v>
      </c>
      <c r="AL41" s="659">
        <v>0.30212903472441205</v>
      </c>
      <c r="AM41" s="477" t="s">
        <v>445</v>
      </c>
      <c r="AN41" s="180" t="s">
        <v>494</v>
      </c>
      <c r="AO41" s="61"/>
      <c r="AP41" s="65"/>
      <c r="AQ41" s="65"/>
      <c r="AR41" s="61"/>
      <c r="AS41" s="65"/>
      <c r="AT41" s="477"/>
      <c r="AU41" s="476" t="s">
        <v>634</v>
      </c>
      <c r="AV41" s="477">
        <v>91</v>
      </c>
      <c r="AW41" s="413">
        <v>1</v>
      </c>
      <c r="AX41" s="477">
        <v>91</v>
      </c>
      <c r="AY41" s="81">
        <v>79393106.590000004</v>
      </c>
      <c r="AZ41" s="667"/>
      <c r="BA41" s="44" t="s">
        <v>337</v>
      </c>
      <c r="BB41" s="465"/>
      <c r="BC41" s="82" t="s">
        <v>454</v>
      </c>
      <c r="BD41" s="476" t="s">
        <v>470</v>
      </c>
      <c r="BE41" s="476" t="s">
        <v>471</v>
      </c>
      <c r="BF41" s="80" t="s">
        <v>347</v>
      </c>
      <c r="BG41" s="477" t="s">
        <v>347</v>
      </c>
      <c r="BH41" s="482">
        <v>487333808</v>
      </c>
      <c r="BI41" s="482">
        <v>0</v>
      </c>
      <c r="BJ41" s="482">
        <v>0</v>
      </c>
      <c r="BK41" s="482">
        <v>487333808</v>
      </c>
      <c r="BL41" s="413">
        <f>+BK41/BH41</f>
        <v>1</v>
      </c>
      <c r="BM41" s="904"/>
      <c r="BN41" s="904"/>
      <c r="BO41" s="904"/>
      <c r="BP41" s="906"/>
      <c r="BQ41" s="906"/>
      <c r="BR41" s="959"/>
      <c r="BS41" s="959"/>
      <c r="BT41" s="959"/>
      <c r="BU41" s="906"/>
      <c r="BV41" s="906"/>
      <c r="BW41" s="477" t="s">
        <v>445</v>
      </c>
      <c r="BX41" s="465"/>
      <c r="BY41" s="465"/>
      <c r="BZ41" s="465"/>
    </row>
    <row r="42" spans="1:78" s="83" customFormat="1" ht="84.95" customHeight="1">
      <c r="A42" s="663"/>
      <c r="B42" s="782"/>
      <c r="C42" s="782"/>
      <c r="D42" s="663"/>
      <c r="E42" s="663"/>
      <c r="F42" s="663"/>
      <c r="G42" s="680"/>
      <c r="H42" s="663"/>
      <c r="I42" s="680"/>
      <c r="J42" s="696"/>
      <c r="K42" s="651"/>
      <c r="L42" s="651"/>
      <c r="M42" s="663"/>
      <c r="N42" s="661"/>
      <c r="O42" s="661"/>
      <c r="P42" s="661"/>
      <c r="Q42" s="651"/>
      <c r="R42" s="653"/>
      <c r="S42" s="653"/>
      <c r="T42" s="599"/>
      <c r="U42" s="599"/>
      <c r="V42" s="711"/>
      <c r="W42" s="711"/>
      <c r="X42" s="344"/>
      <c r="Y42" s="599"/>
      <c r="Z42" s="600"/>
      <c r="AA42" s="600"/>
      <c r="AB42" s="748"/>
      <c r="AC42" s="748"/>
      <c r="AD42" s="821"/>
      <c r="AE42" s="820"/>
      <c r="AF42" s="667"/>
      <c r="AG42" s="720"/>
      <c r="AH42" s="667"/>
      <c r="AI42" s="466"/>
      <c r="AJ42" s="478"/>
      <c r="AK42" s="466"/>
      <c r="AL42" s="660"/>
      <c r="AM42" s="478"/>
      <c r="AN42" s="180" t="s">
        <v>494</v>
      </c>
      <c r="AO42" s="62"/>
      <c r="AP42" s="66"/>
      <c r="AQ42" s="66"/>
      <c r="AR42" s="62"/>
      <c r="AS42" s="66"/>
      <c r="AT42" s="478"/>
      <c r="AU42" s="466"/>
      <c r="AV42" s="478"/>
      <c r="AW42" s="414"/>
      <c r="AX42" s="478"/>
      <c r="AY42" s="81">
        <v>31000000</v>
      </c>
      <c r="AZ42" s="667"/>
      <c r="BA42" s="44" t="s">
        <v>335</v>
      </c>
      <c r="BB42" s="465"/>
      <c r="BC42" s="82" t="s">
        <v>454</v>
      </c>
      <c r="BD42" s="466"/>
      <c r="BE42" s="466"/>
      <c r="BF42" s="80" t="s">
        <v>331</v>
      </c>
      <c r="BG42" s="481"/>
      <c r="BH42" s="483"/>
      <c r="BI42" s="483"/>
      <c r="BJ42" s="483"/>
      <c r="BK42" s="483"/>
      <c r="BL42" s="906"/>
      <c r="BM42" s="904"/>
      <c r="BN42" s="904"/>
      <c r="BO42" s="904"/>
      <c r="BP42" s="906"/>
      <c r="BQ42" s="906"/>
      <c r="BR42" s="959"/>
      <c r="BS42" s="959"/>
      <c r="BT42" s="959"/>
      <c r="BU42" s="906"/>
      <c r="BV42" s="906"/>
      <c r="BW42" s="478"/>
      <c r="BX42" s="465"/>
      <c r="BY42" s="465"/>
      <c r="BZ42" s="465"/>
    </row>
    <row r="43" spans="1:78" s="83" customFormat="1" ht="84.95" customHeight="1">
      <c r="A43" s="663"/>
      <c r="B43" s="782"/>
      <c r="C43" s="782"/>
      <c r="D43" s="663"/>
      <c r="E43" s="663"/>
      <c r="F43" s="663"/>
      <c r="G43" s="680"/>
      <c r="H43" s="663"/>
      <c r="I43" s="680"/>
      <c r="J43" s="696"/>
      <c r="K43" s="651"/>
      <c r="L43" s="651"/>
      <c r="M43" s="663"/>
      <c r="N43" s="661"/>
      <c r="O43" s="661"/>
      <c r="P43" s="661"/>
      <c r="Q43" s="651"/>
      <c r="R43" s="653"/>
      <c r="S43" s="653"/>
      <c r="T43" s="599"/>
      <c r="U43" s="599"/>
      <c r="V43" s="598"/>
      <c r="W43" s="598"/>
      <c r="X43" s="322"/>
      <c r="Y43" s="599"/>
      <c r="Z43" s="600"/>
      <c r="AA43" s="600"/>
      <c r="AB43" s="748"/>
      <c r="AC43" s="748"/>
      <c r="AD43" s="821"/>
      <c r="AE43" s="820"/>
      <c r="AF43" s="667"/>
      <c r="AG43" s="720"/>
      <c r="AH43" s="667"/>
      <c r="AI43" s="44" t="s">
        <v>189</v>
      </c>
      <c r="AJ43" s="64"/>
      <c r="AK43" s="44">
        <v>1</v>
      </c>
      <c r="AL43" s="63">
        <v>0.21451161465433255</v>
      </c>
      <c r="AM43" s="64" t="s">
        <v>447</v>
      </c>
      <c r="AN43" s="180" t="s">
        <v>494</v>
      </c>
      <c r="AO43" s="44"/>
      <c r="AP43" s="64"/>
      <c r="AQ43" s="64"/>
      <c r="AR43" s="44" t="s">
        <v>633</v>
      </c>
      <c r="AS43" s="64">
        <v>36</v>
      </c>
      <c r="AT43" s="64"/>
      <c r="AU43" s="44"/>
      <c r="AV43" s="64"/>
      <c r="AW43" s="369">
        <v>0</v>
      </c>
      <c r="AX43" s="64"/>
      <c r="AY43" s="81">
        <v>142000000</v>
      </c>
      <c r="AZ43" s="667"/>
      <c r="BA43" s="44" t="s">
        <v>337</v>
      </c>
      <c r="BB43" s="465"/>
      <c r="BC43" s="82" t="s">
        <v>454</v>
      </c>
      <c r="BD43" s="44" t="s">
        <v>455</v>
      </c>
      <c r="BE43" s="44" t="s">
        <v>455</v>
      </c>
      <c r="BF43" s="80" t="s">
        <v>347</v>
      </c>
      <c r="BG43" s="478"/>
      <c r="BH43" s="484"/>
      <c r="BI43" s="484"/>
      <c r="BJ43" s="484"/>
      <c r="BK43" s="484"/>
      <c r="BL43" s="414"/>
      <c r="BM43" s="904"/>
      <c r="BN43" s="904"/>
      <c r="BO43" s="904"/>
      <c r="BP43" s="906"/>
      <c r="BQ43" s="906"/>
      <c r="BR43" s="959"/>
      <c r="BS43" s="959"/>
      <c r="BT43" s="959"/>
      <c r="BU43" s="906"/>
      <c r="BV43" s="906"/>
      <c r="BW43" s="64" t="s">
        <v>447</v>
      </c>
      <c r="BX43" s="465"/>
      <c r="BY43" s="465"/>
      <c r="BZ43" s="465"/>
    </row>
    <row r="44" spans="1:78" s="83" customFormat="1" ht="84.95" customHeight="1">
      <c r="A44" s="663"/>
      <c r="B44" s="782"/>
      <c r="C44" s="782"/>
      <c r="D44" s="663"/>
      <c r="E44" s="663"/>
      <c r="F44" s="663"/>
      <c r="G44" s="680"/>
      <c r="H44" s="663"/>
      <c r="I44" s="680"/>
      <c r="J44" s="696"/>
      <c r="K44" s="651" t="s">
        <v>288</v>
      </c>
      <c r="L44" s="651" t="s">
        <v>343</v>
      </c>
      <c r="M44" s="662" t="s">
        <v>354</v>
      </c>
      <c r="N44" s="661" t="s">
        <v>255</v>
      </c>
      <c r="O44" s="661"/>
      <c r="P44" s="661" t="s">
        <v>344</v>
      </c>
      <c r="Q44" s="651" t="s">
        <v>309</v>
      </c>
      <c r="R44" s="653">
        <v>12</v>
      </c>
      <c r="S44" s="653">
        <v>5</v>
      </c>
      <c r="T44" s="599">
        <f>+R44-S44</f>
        <v>7</v>
      </c>
      <c r="U44" s="599">
        <v>0</v>
      </c>
      <c r="V44" s="597">
        <v>3</v>
      </c>
      <c r="W44" s="597">
        <v>4</v>
      </c>
      <c r="X44" s="321"/>
      <c r="Y44" s="599">
        <f>U44+V44+W44</f>
        <v>7</v>
      </c>
      <c r="Z44" s="600">
        <v>1</v>
      </c>
      <c r="AA44" s="600">
        <v>1</v>
      </c>
      <c r="AB44" s="748" t="s">
        <v>410</v>
      </c>
      <c r="AC44" s="748" t="s">
        <v>406</v>
      </c>
      <c r="AD44" s="818" t="s">
        <v>414</v>
      </c>
      <c r="AE44" s="816" t="s">
        <v>415</v>
      </c>
      <c r="AF44" s="667"/>
      <c r="AG44" s="720"/>
      <c r="AH44" s="667"/>
      <c r="AI44" s="44" t="s">
        <v>190</v>
      </c>
      <c r="AJ44" s="64"/>
      <c r="AK44" s="44">
        <v>1</v>
      </c>
      <c r="AL44" s="63">
        <v>0.15403870277164627</v>
      </c>
      <c r="AM44" s="64" t="s">
        <v>462</v>
      </c>
      <c r="AN44" s="180" t="s">
        <v>494</v>
      </c>
      <c r="AO44" s="44"/>
      <c r="AP44" s="64"/>
      <c r="AQ44" s="64"/>
      <c r="AR44" s="44" t="s">
        <v>656</v>
      </c>
      <c r="AS44" s="64"/>
      <c r="AT44" s="64"/>
      <c r="AU44" s="44" t="s">
        <v>658</v>
      </c>
      <c r="AV44" s="64">
        <v>4</v>
      </c>
      <c r="AW44" s="369">
        <v>1</v>
      </c>
      <c r="AX44" s="64">
        <v>65</v>
      </c>
      <c r="AY44" s="81">
        <v>101968818</v>
      </c>
      <c r="AZ44" s="667"/>
      <c r="BA44" s="44" t="s">
        <v>337</v>
      </c>
      <c r="BB44" s="465"/>
      <c r="BC44" s="82" t="s">
        <v>454</v>
      </c>
      <c r="BD44" s="44" t="s">
        <v>451</v>
      </c>
      <c r="BE44" s="44" t="s">
        <v>451</v>
      </c>
      <c r="BF44" s="80" t="s">
        <v>347</v>
      </c>
      <c r="BG44" s="477" t="s">
        <v>372</v>
      </c>
      <c r="BH44" s="482">
        <v>158606893</v>
      </c>
      <c r="BI44" s="482">
        <v>99200000</v>
      </c>
      <c r="BJ44" s="482">
        <v>0</v>
      </c>
      <c r="BK44" s="482">
        <v>158606893</v>
      </c>
      <c r="BL44" s="413">
        <f>+BK44/BH44</f>
        <v>1</v>
      </c>
      <c r="BM44" s="904"/>
      <c r="BN44" s="904"/>
      <c r="BO44" s="904"/>
      <c r="BP44" s="906"/>
      <c r="BQ44" s="906"/>
      <c r="BR44" s="959"/>
      <c r="BS44" s="959"/>
      <c r="BT44" s="959"/>
      <c r="BU44" s="906"/>
      <c r="BV44" s="906"/>
      <c r="BW44" s="64" t="s">
        <v>462</v>
      </c>
      <c r="BX44" s="465"/>
      <c r="BY44" s="476" t="s">
        <v>420</v>
      </c>
      <c r="BZ44" s="476" t="s">
        <v>421</v>
      </c>
    </row>
    <row r="45" spans="1:78" s="83" customFormat="1" ht="84.95" customHeight="1">
      <c r="A45" s="664"/>
      <c r="B45" s="782"/>
      <c r="C45" s="782"/>
      <c r="D45" s="664"/>
      <c r="E45" s="664"/>
      <c r="F45" s="664"/>
      <c r="G45" s="681"/>
      <c r="H45" s="664"/>
      <c r="I45" s="681"/>
      <c r="J45" s="696"/>
      <c r="K45" s="651"/>
      <c r="L45" s="651"/>
      <c r="M45" s="664"/>
      <c r="N45" s="661"/>
      <c r="O45" s="661"/>
      <c r="P45" s="661"/>
      <c r="Q45" s="651"/>
      <c r="R45" s="653"/>
      <c r="S45" s="653"/>
      <c r="T45" s="599"/>
      <c r="U45" s="599"/>
      <c r="V45" s="598"/>
      <c r="W45" s="598"/>
      <c r="X45" s="322"/>
      <c r="Y45" s="599"/>
      <c r="Z45" s="600"/>
      <c r="AA45" s="600"/>
      <c r="AB45" s="748"/>
      <c r="AC45" s="748"/>
      <c r="AD45" s="819"/>
      <c r="AE45" s="817"/>
      <c r="AF45" s="667"/>
      <c r="AG45" s="720"/>
      <c r="AH45" s="667"/>
      <c r="AI45" s="44" t="s">
        <v>191</v>
      </c>
      <c r="AJ45" s="64"/>
      <c r="AK45" s="44">
        <v>1</v>
      </c>
      <c r="AL45" s="63">
        <v>0</v>
      </c>
      <c r="AM45" s="64" t="s">
        <v>445</v>
      </c>
      <c r="AN45" s="180" t="s">
        <v>494</v>
      </c>
      <c r="AO45" s="44"/>
      <c r="AP45" s="64"/>
      <c r="AQ45" s="64"/>
      <c r="AR45" s="44"/>
      <c r="AS45" s="64"/>
      <c r="AT45" s="64"/>
      <c r="AU45" s="44" t="s">
        <v>666</v>
      </c>
      <c r="AV45" s="64">
        <v>3</v>
      </c>
      <c r="AW45" s="369">
        <v>1</v>
      </c>
      <c r="AX45" s="64">
        <v>18</v>
      </c>
      <c r="AY45" s="81">
        <v>69000000</v>
      </c>
      <c r="AZ45" s="667"/>
      <c r="BA45" s="44" t="s">
        <v>335</v>
      </c>
      <c r="BB45" s="466"/>
      <c r="BC45" s="82" t="s">
        <v>454</v>
      </c>
      <c r="BD45" s="64" t="s">
        <v>467</v>
      </c>
      <c r="BE45" s="44" t="s">
        <v>466</v>
      </c>
      <c r="BF45" s="80" t="s">
        <v>331</v>
      </c>
      <c r="BG45" s="478"/>
      <c r="BH45" s="484"/>
      <c r="BI45" s="484"/>
      <c r="BJ45" s="484"/>
      <c r="BK45" s="484"/>
      <c r="BL45" s="414"/>
      <c r="BM45" s="905"/>
      <c r="BN45" s="905"/>
      <c r="BO45" s="905"/>
      <c r="BP45" s="414"/>
      <c r="BQ45" s="414"/>
      <c r="BR45" s="960"/>
      <c r="BS45" s="960"/>
      <c r="BT45" s="960"/>
      <c r="BU45" s="414"/>
      <c r="BV45" s="414"/>
      <c r="BW45" s="64" t="s">
        <v>445</v>
      </c>
      <c r="BX45" s="466"/>
      <c r="BY45" s="466"/>
      <c r="BZ45" s="466"/>
    </row>
    <row r="46" spans="1:78" s="83" customFormat="1" ht="84.95" customHeight="1">
      <c r="A46" s="223"/>
      <c r="B46" s="782"/>
      <c r="C46" s="782"/>
      <c r="D46" s="580" t="s">
        <v>538</v>
      </c>
      <c r="E46" s="581"/>
      <c r="F46" s="581"/>
      <c r="G46" s="581"/>
      <c r="H46" s="581"/>
      <c r="I46" s="581"/>
      <c r="J46" s="581"/>
      <c r="K46" s="581"/>
      <c r="L46" s="581"/>
      <c r="M46" s="581"/>
      <c r="N46" s="581"/>
      <c r="O46" s="581"/>
      <c r="P46" s="581"/>
      <c r="Q46" s="581"/>
      <c r="R46" s="581"/>
      <c r="S46" s="581"/>
      <c r="T46" s="581"/>
      <c r="U46" s="581"/>
      <c r="V46" s="581"/>
      <c r="W46" s="581"/>
      <c r="X46" s="581"/>
      <c r="Y46" s="582"/>
      <c r="Z46" s="261">
        <f>(((Z32+Z36)/2)+((Z38+Z44)/2))/2</f>
        <v>0.79302155301892463</v>
      </c>
      <c r="AA46" s="261">
        <f>((AA32+AA36)/2+(AA38+AA44)/2)/2</f>
        <v>0.89655350373456444</v>
      </c>
      <c r="AB46" s="228"/>
      <c r="AC46" s="228"/>
      <c r="AD46" s="262"/>
      <c r="AE46" s="263"/>
      <c r="AF46" s="231"/>
      <c r="AG46" s="232"/>
      <c r="AH46" s="231"/>
      <c r="AI46" s="233"/>
      <c r="AJ46" s="234"/>
      <c r="AK46" s="233"/>
      <c r="AL46" s="264"/>
      <c r="AM46" s="234"/>
      <c r="AN46" s="256"/>
      <c r="AO46" s="233"/>
      <c r="AP46" s="234"/>
      <c r="AQ46" s="234"/>
      <c r="AR46" s="233"/>
      <c r="AS46" s="234"/>
      <c r="AT46" s="234"/>
      <c r="AU46" s="233"/>
      <c r="AV46" s="234"/>
      <c r="AW46" s="366">
        <f>AVERAGE(AW32:AW45)</f>
        <v>0.58333333333333337</v>
      </c>
      <c r="AX46" s="234"/>
      <c r="AY46" s="265"/>
      <c r="AZ46" s="231"/>
      <c r="BA46" s="233"/>
      <c r="BB46" s="239"/>
      <c r="BC46" s="266"/>
      <c r="BD46" s="234"/>
      <c r="BE46" s="233"/>
      <c r="BF46" s="243"/>
      <c r="BG46" s="267"/>
      <c r="BH46" s="268">
        <f>+SUM(BH32:BH45)</f>
        <v>3768964507</v>
      </c>
      <c r="BI46" s="268">
        <f t="shared" ref="BI46:BK46" si="8">+SUM(BI32:BI45)</f>
        <v>399800000</v>
      </c>
      <c r="BJ46" s="268">
        <f t="shared" si="8"/>
        <v>0</v>
      </c>
      <c r="BK46" s="268">
        <f t="shared" si="8"/>
        <v>2213406451</v>
      </c>
      <c r="BL46" s="270"/>
      <c r="BM46" s="271">
        <f>BM32+BM38</f>
        <v>3768964507</v>
      </c>
      <c r="BN46" s="271">
        <f>BN32+BN38</f>
        <v>2213406451</v>
      </c>
      <c r="BO46" s="271">
        <f>BO32+BO38</f>
        <v>476900000</v>
      </c>
      <c r="BP46" s="270">
        <f>BN46/BM46</f>
        <v>0.58727176838335771</v>
      </c>
      <c r="BQ46" s="270">
        <f>BO46/BM46</f>
        <v>0.12653342824382294</v>
      </c>
      <c r="BR46" s="271">
        <f>BR32+BR38</f>
        <v>2235541596.6799998</v>
      </c>
      <c r="BS46" s="271">
        <f>BS32+BS38</f>
        <v>1167777419.49</v>
      </c>
      <c r="BT46" s="271">
        <f>BT32+BT38</f>
        <v>1062105483.49</v>
      </c>
      <c r="BU46" s="270">
        <f>BS46/BR46</f>
        <v>0.52236890658812385</v>
      </c>
      <c r="BV46" s="270">
        <f>BT46/BR46</f>
        <v>0.47509985279063094</v>
      </c>
      <c r="BW46" s="234"/>
      <c r="BX46" s="234"/>
      <c r="BY46" s="239"/>
      <c r="BZ46" s="239"/>
    </row>
    <row r="47" spans="1:78" s="154" customFormat="1" ht="167.1" customHeight="1">
      <c r="A47" s="704" t="s">
        <v>150</v>
      </c>
      <c r="B47" s="782"/>
      <c r="C47" s="782"/>
      <c r="D47" s="704"/>
      <c r="E47" s="704"/>
      <c r="F47" s="704"/>
      <c r="G47" s="760"/>
      <c r="H47" s="704"/>
      <c r="I47" s="704"/>
      <c r="J47" s="697" t="s">
        <v>277</v>
      </c>
      <c r="K47" s="545" t="s">
        <v>289</v>
      </c>
      <c r="L47" s="545" t="s">
        <v>343</v>
      </c>
      <c r="M47" s="704">
        <v>0</v>
      </c>
      <c r="N47" s="545" t="s">
        <v>368</v>
      </c>
      <c r="O47" s="545"/>
      <c r="P47" s="545" t="s">
        <v>344</v>
      </c>
      <c r="Q47" s="545" t="s">
        <v>310</v>
      </c>
      <c r="R47" s="545">
        <v>4</v>
      </c>
      <c r="S47" s="545">
        <v>4</v>
      </c>
      <c r="T47" s="613">
        <v>4</v>
      </c>
      <c r="U47" s="613">
        <v>4</v>
      </c>
      <c r="V47" s="559">
        <v>0</v>
      </c>
      <c r="W47" s="559">
        <v>4</v>
      </c>
      <c r="X47" s="323"/>
      <c r="Y47" s="613">
        <v>0</v>
      </c>
      <c r="Z47" s="614">
        <v>0.66</v>
      </c>
      <c r="AA47" s="614"/>
      <c r="AB47" s="576" t="s">
        <v>397</v>
      </c>
      <c r="AC47" s="576" t="s">
        <v>409</v>
      </c>
      <c r="AD47" s="576" t="s">
        <v>414</v>
      </c>
      <c r="AE47" s="576" t="s">
        <v>415</v>
      </c>
      <c r="AF47" s="554" t="s">
        <v>192</v>
      </c>
      <c r="AG47" s="555">
        <v>2021130010291</v>
      </c>
      <c r="AH47" s="554" t="s">
        <v>369</v>
      </c>
      <c r="AI47" s="46" t="s">
        <v>193</v>
      </c>
      <c r="AJ47" s="46"/>
      <c r="AK47" s="45">
        <v>4</v>
      </c>
      <c r="AL47" s="152">
        <v>0.25426234744864318</v>
      </c>
      <c r="AM47" s="153" t="s">
        <v>448</v>
      </c>
      <c r="AN47" s="181" t="s">
        <v>494</v>
      </c>
      <c r="AO47" s="45"/>
      <c r="AP47" s="153"/>
      <c r="AQ47" s="153"/>
      <c r="AR47" s="45" t="s">
        <v>559</v>
      </c>
      <c r="AS47" s="153"/>
      <c r="AT47" s="153"/>
      <c r="AU47" s="45" t="s">
        <v>562</v>
      </c>
      <c r="AV47" s="153"/>
      <c r="AW47" s="360"/>
      <c r="AX47" s="153">
        <v>52</v>
      </c>
      <c r="AY47" s="84">
        <v>20457249</v>
      </c>
      <c r="AZ47" s="708" t="s">
        <v>323</v>
      </c>
      <c r="BA47" s="45" t="s">
        <v>335</v>
      </c>
      <c r="BB47" s="530" t="s">
        <v>370</v>
      </c>
      <c r="BC47" s="153" t="s">
        <v>454</v>
      </c>
      <c r="BD47" s="153" t="s">
        <v>496</v>
      </c>
      <c r="BE47" s="45" t="s">
        <v>495</v>
      </c>
      <c r="BF47" s="47" t="s">
        <v>331</v>
      </c>
      <c r="BG47" s="912" t="s">
        <v>331</v>
      </c>
      <c r="BH47" s="913">
        <v>80457249</v>
      </c>
      <c r="BI47" s="913">
        <v>80457249</v>
      </c>
      <c r="BJ47" s="913"/>
      <c r="BK47" s="913">
        <v>80457000</v>
      </c>
      <c r="BL47" s="929">
        <f>+BK47/BH47</f>
        <v>0.99999690518874196</v>
      </c>
      <c r="BM47" s="921">
        <f>374283250+BH50</f>
        <v>926380188</v>
      </c>
      <c r="BN47" s="921">
        <f>374283000+BK50</f>
        <v>924368973</v>
      </c>
      <c r="BO47" s="921">
        <f>78300000+BK50</f>
        <v>628385973</v>
      </c>
      <c r="BP47" s="924">
        <f>BN47/BM47</f>
        <v>0.99782895292229634</v>
      </c>
      <c r="BQ47" s="924">
        <f>BO47/BM47</f>
        <v>0.67832406299259074</v>
      </c>
      <c r="BR47" s="921">
        <v>145983113.92000002</v>
      </c>
      <c r="BS47" s="921">
        <v>134489221.92000002</v>
      </c>
      <c r="BT47" s="921">
        <v>134489221.92000002</v>
      </c>
      <c r="BU47" s="924">
        <f>BS47/BR47</f>
        <v>0.92126560605976149</v>
      </c>
      <c r="BV47" s="924">
        <f>BT47/BR47</f>
        <v>0.92126560605976149</v>
      </c>
      <c r="BW47" s="153" t="s">
        <v>448</v>
      </c>
      <c r="BX47" s="915" t="s">
        <v>567</v>
      </c>
      <c r="BY47" s="859" t="s">
        <v>420</v>
      </c>
      <c r="BZ47" s="859" t="s">
        <v>421</v>
      </c>
    </row>
    <row r="48" spans="1:78" s="154" customFormat="1" ht="84.95" customHeight="1">
      <c r="A48" s="705"/>
      <c r="B48" s="782"/>
      <c r="C48" s="782"/>
      <c r="D48" s="705"/>
      <c r="E48" s="705"/>
      <c r="F48" s="705"/>
      <c r="G48" s="705"/>
      <c r="H48" s="705"/>
      <c r="I48" s="705"/>
      <c r="J48" s="697"/>
      <c r="K48" s="545"/>
      <c r="L48" s="545"/>
      <c r="M48" s="705"/>
      <c r="N48" s="545"/>
      <c r="O48" s="545"/>
      <c r="P48" s="545"/>
      <c r="Q48" s="545"/>
      <c r="R48" s="545"/>
      <c r="S48" s="545"/>
      <c r="T48" s="613"/>
      <c r="U48" s="613"/>
      <c r="V48" s="560"/>
      <c r="W48" s="560"/>
      <c r="X48" s="324"/>
      <c r="Y48" s="613"/>
      <c r="Z48" s="614"/>
      <c r="AA48" s="614"/>
      <c r="AB48" s="576"/>
      <c r="AC48" s="576"/>
      <c r="AD48" s="576"/>
      <c r="AE48" s="576"/>
      <c r="AF48" s="554"/>
      <c r="AG48" s="555"/>
      <c r="AH48" s="554"/>
      <c r="AI48" s="46" t="s">
        <v>194</v>
      </c>
      <c r="AJ48" s="46"/>
      <c r="AK48" s="45">
        <v>1</v>
      </c>
      <c r="AL48" s="152">
        <v>0.24857921751711892</v>
      </c>
      <c r="AM48" s="153" t="s">
        <v>462</v>
      </c>
      <c r="AN48" s="181" t="s">
        <v>494</v>
      </c>
      <c r="AO48" s="45"/>
      <c r="AP48" s="153"/>
      <c r="AQ48" s="153"/>
      <c r="AR48" s="45"/>
      <c r="AS48" s="153"/>
      <c r="AT48" s="153"/>
      <c r="AU48" s="45"/>
      <c r="AV48" s="153"/>
      <c r="AW48" s="360"/>
      <c r="AX48" s="153"/>
      <c r="AY48" s="84">
        <v>20000000</v>
      </c>
      <c r="AZ48" s="708"/>
      <c r="BA48" s="45" t="s">
        <v>335</v>
      </c>
      <c r="BB48" s="531"/>
      <c r="BC48" s="153" t="s">
        <v>454</v>
      </c>
      <c r="BD48" s="153" t="s">
        <v>498</v>
      </c>
      <c r="BE48" s="45" t="s">
        <v>495</v>
      </c>
      <c r="BF48" s="47" t="s">
        <v>331</v>
      </c>
      <c r="BG48" s="912"/>
      <c r="BH48" s="913"/>
      <c r="BI48" s="913"/>
      <c r="BJ48" s="913"/>
      <c r="BK48" s="913"/>
      <c r="BL48" s="929"/>
      <c r="BM48" s="922"/>
      <c r="BN48" s="922"/>
      <c r="BO48" s="922"/>
      <c r="BP48" s="925"/>
      <c r="BQ48" s="925"/>
      <c r="BR48" s="922"/>
      <c r="BS48" s="922"/>
      <c r="BT48" s="922"/>
      <c r="BU48" s="925"/>
      <c r="BV48" s="925"/>
      <c r="BW48" s="153" t="s">
        <v>462</v>
      </c>
      <c r="BX48" s="860"/>
      <c r="BY48" s="860"/>
      <c r="BZ48" s="860"/>
    </row>
    <row r="49" spans="1:78" s="154" customFormat="1" ht="123" customHeight="1">
      <c r="A49" s="705"/>
      <c r="B49" s="782"/>
      <c r="C49" s="782"/>
      <c r="D49" s="705"/>
      <c r="E49" s="705"/>
      <c r="F49" s="705"/>
      <c r="G49" s="705"/>
      <c r="H49" s="705"/>
      <c r="I49" s="705"/>
      <c r="J49" s="697"/>
      <c r="K49" s="545"/>
      <c r="L49" s="545"/>
      <c r="M49" s="705"/>
      <c r="N49" s="545"/>
      <c r="O49" s="545"/>
      <c r="P49" s="545"/>
      <c r="Q49" s="545" t="s">
        <v>311</v>
      </c>
      <c r="R49" s="545"/>
      <c r="S49" s="545"/>
      <c r="T49" s="613"/>
      <c r="U49" s="613"/>
      <c r="V49" s="560"/>
      <c r="W49" s="560"/>
      <c r="X49" s="324"/>
      <c r="Y49" s="613"/>
      <c r="Z49" s="614"/>
      <c r="AA49" s="614"/>
      <c r="AB49" s="576"/>
      <c r="AC49" s="576"/>
      <c r="AD49" s="576"/>
      <c r="AE49" s="576"/>
      <c r="AF49" s="554"/>
      <c r="AG49" s="555"/>
      <c r="AH49" s="554"/>
      <c r="AI49" s="46" t="s">
        <v>195</v>
      </c>
      <c r="AJ49" s="46"/>
      <c r="AK49" s="45">
        <v>4</v>
      </c>
      <c r="AL49" s="152">
        <v>0.24857921751711892</v>
      </c>
      <c r="AM49" s="153" t="s">
        <v>493</v>
      </c>
      <c r="AN49" s="181" t="s">
        <v>494</v>
      </c>
      <c r="AO49" s="45"/>
      <c r="AP49" s="153"/>
      <c r="AQ49" s="153"/>
      <c r="AR49" s="45" t="s">
        <v>560</v>
      </c>
      <c r="AS49" s="153"/>
      <c r="AT49" s="153">
        <v>101</v>
      </c>
      <c r="AU49" s="45" t="s">
        <v>563</v>
      </c>
      <c r="AV49" s="153"/>
      <c r="AW49" s="360"/>
      <c r="AX49" s="153">
        <v>55</v>
      </c>
      <c r="AY49" s="84">
        <v>20000000</v>
      </c>
      <c r="AZ49" s="708"/>
      <c r="BA49" s="45" t="s">
        <v>335</v>
      </c>
      <c r="BB49" s="531"/>
      <c r="BC49" s="153" t="s">
        <v>454</v>
      </c>
      <c r="BD49" s="153" t="s">
        <v>497</v>
      </c>
      <c r="BE49" s="45" t="s">
        <v>466</v>
      </c>
      <c r="BF49" s="47" t="s">
        <v>331</v>
      </c>
      <c r="BG49" s="153" t="s">
        <v>347</v>
      </c>
      <c r="BH49" s="302">
        <v>293826001</v>
      </c>
      <c r="BI49" s="302">
        <v>0</v>
      </c>
      <c r="BJ49" s="300">
        <v>0</v>
      </c>
      <c r="BK49" s="300">
        <v>293826000</v>
      </c>
      <c r="BL49" s="303">
        <f>+BK49/BH49</f>
        <v>0.9999999965966252</v>
      </c>
      <c r="BM49" s="922"/>
      <c r="BN49" s="922"/>
      <c r="BO49" s="922"/>
      <c r="BP49" s="925"/>
      <c r="BQ49" s="925"/>
      <c r="BR49" s="922"/>
      <c r="BS49" s="922"/>
      <c r="BT49" s="922"/>
      <c r="BU49" s="925"/>
      <c r="BV49" s="925"/>
      <c r="BW49" s="153" t="s">
        <v>493</v>
      </c>
      <c r="BX49" s="860"/>
      <c r="BY49" s="860"/>
      <c r="BZ49" s="860"/>
    </row>
    <row r="50" spans="1:78" s="154" customFormat="1" ht="84.95" customHeight="1">
      <c r="A50" s="706"/>
      <c r="B50" s="782"/>
      <c r="C50" s="782"/>
      <c r="D50" s="706"/>
      <c r="E50" s="706"/>
      <c r="F50" s="706"/>
      <c r="G50" s="706"/>
      <c r="H50" s="706"/>
      <c r="I50" s="706"/>
      <c r="J50" s="697"/>
      <c r="K50" s="545"/>
      <c r="L50" s="545"/>
      <c r="M50" s="706"/>
      <c r="N50" s="545"/>
      <c r="O50" s="545"/>
      <c r="P50" s="545"/>
      <c r="Q50" s="545"/>
      <c r="R50" s="545"/>
      <c r="S50" s="545"/>
      <c r="T50" s="613"/>
      <c r="U50" s="613"/>
      <c r="V50" s="561"/>
      <c r="W50" s="561"/>
      <c r="X50" s="325"/>
      <c r="Y50" s="613"/>
      <c r="Z50" s="614"/>
      <c r="AA50" s="614"/>
      <c r="AB50" s="576"/>
      <c r="AC50" s="576"/>
      <c r="AD50" s="576"/>
      <c r="AE50" s="576"/>
      <c r="AF50" s="554"/>
      <c r="AG50" s="555"/>
      <c r="AH50" s="554"/>
      <c r="AI50" s="46" t="s">
        <v>196</v>
      </c>
      <c r="AJ50" s="46"/>
      <c r="AK50" s="45">
        <v>1</v>
      </c>
      <c r="AL50" s="152">
        <v>0.24857921751711892</v>
      </c>
      <c r="AM50" s="153" t="s">
        <v>494</v>
      </c>
      <c r="AN50" s="181" t="s">
        <v>494</v>
      </c>
      <c r="AO50" s="45"/>
      <c r="AP50" s="153"/>
      <c r="AQ50" s="153"/>
      <c r="AR50" s="45"/>
      <c r="AS50" s="153"/>
      <c r="AT50" s="153"/>
      <c r="AU50" s="45"/>
      <c r="AV50" s="153"/>
      <c r="AW50" s="360"/>
      <c r="AX50" s="153"/>
      <c r="AY50" s="84">
        <v>20000000</v>
      </c>
      <c r="AZ50" s="708"/>
      <c r="BA50" s="45" t="s">
        <v>335</v>
      </c>
      <c r="BB50" s="532"/>
      <c r="BC50" s="153" t="s">
        <v>454</v>
      </c>
      <c r="BD50" s="153" t="s">
        <v>499</v>
      </c>
      <c r="BE50" s="45" t="s">
        <v>495</v>
      </c>
      <c r="BF50" s="47" t="s">
        <v>331</v>
      </c>
      <c r="BG50" s="153" t="s">
        <v>372</v>
      </c>
      <c r="BH50" s="302">
        <v>552096938</v>
      </c>
      <c r="BI50" s="302">
        <v>0</v>
      </c>
      <c r="BJ50" s="300">
        <v>0</v>
      </c>
      <c r="BK50" s="300">
        <v>550085973</v>
      </c>
      <c r="BL50" s="303">
        <f>+BK50/BH50</f>
        <v>0.99635758711634081</v>
      </c>
      <c r="BM50" s="923"/>
      <c r="BN50" s="923"/>
      <c r="BO50" s="923"/>
      <c r="BP50" s="926"/>
      <c r="BQ50" s="926"/>
      <c r="BR50" s="923"/>
      <c r="BS50" s="923"/>
      <c r="BT50" s="923"/>
      <c r="BU50" s="926"/>
      <c r="BV50" s="926"/>
      <c r="BW50" s="153" t="s">
        <v>494</v>
      </c>
      <c r="BX50" s="861"/>
      <c r="BY50" s="861"/>
      <c r="BZ50" s="861"/>
    </row>
    <row r="51" spans="1:78" s="151" customFormat="1" ht="84.95" customHeight="1">
      <c r="A51" s="713" t="s">
        <v>154</v>
      </c>
      <c r="B51" s="782"/>
      <c r="C51" s="782"/>
      <c r="D51" s="764"/>
      <c r="E51" s="764"/>
      <c r="F51" s="546"/>
      <c r="G51" s="546"/>
      <c r="H51" s="546"/>
      <c r="I51" s="546"/>
      <c r="J51" s="697"/>
      <c r="K51" s="546" t="s">
        <v>290</v>
      </c>
      <c r="L51" s="546" t="s">
        <v>343</v>
      </c>
      <c r="M51" s="546">
        <v>0</v>
      </c>
      <c r="N51" s="546" t="s">
        <v>256</v>
      </c>
      <c r="O51" s="546"/>
      <c r="P51" s="546" t="s">
        <v>344</v>
      </c>
      <c r="Q51" s="546" t="s">
        <v>310</v>
      </c>
      <c r="R51" s="546">
        <v>1</v>
      </c>
      <c r="S51" s="546">
        <v>0.25</v>
      </c>
      <c r="T51" s="709">
        <f>+R51-S51</f>
        <v>0.75</v>
      </c>
      <c r="U51" s="709">
        <v>0.1</v>
      </c>
      <c r="V51" s="562">
        <v>0.1</v>
      </c>
      <c r="W51" s="562">
        <v>0.05</v>
      </c>
      <c r="X51" s="326"/>
      <c r="Y51" s="709">
        <f>U51+V51+W51</f>
        <v>0.25</v>
      </c>
      <c r="Z51" s="710">
        <f>Y51/S51</f>
        <v>1</v>
      </c>
      <c r="AA51" s="710">
        <f>(Y51+T51)/R51</f>
        <v>1</v>
      </c>
      <c r="AB51" s="749" t="s">
        <v>394</v>
      </c>
      <c r="AC51" s="749" t="s">
        <v>396</v>
      </c>
      <c r="AD51" s="749" t="s">
        <v>371</v>
      </c>
      <c r="AE51" s="749" t="s">
        <v>371</v>
      </c>
      <c r="AF51" s="574" t="s">
        <v>197</v>
      </c>
      <c r="AG51" s="575">
        <v>2021130010005</v>
      </c>
      <c r="AH51" s="574" t="s">
        <v>198</v>
      </c>
      <c r="AI51" s="49" t="s">
        <v>199</v>
      </c>
      <c r="AJ51" s="49"/>
      <c r="AK51" s="48"/>
      <c r="AL51" s="148">
        <v>0</v>
      </c>
      <c r="AM51" s="150"/>
      <c r="AN51" s="149"/>
      <c r="AO51" s="48"/>
      <c r="AP51" s="150"/>
      <c r="AQ51" s="150"/>
      <c r="AR51" s="48"/>
      <c r="AS51" s="150"/>
      <c r="AT51" s="150"/>
      <c r="AU51" s="48"/>
      <c r="AV51" s="150"/>
      <c r="AW51" s="150"/>
      <c r="AX51" s="150"/>
      <c r="AY51" s="86">
        <v>0</v>
      </c>
      <c r="AZ51" s="538" t="s">
        <v>324</v>
      </c>
      <c r="BA51" s="48"/>
      <c r="BB51" s="533" t="s">
        <v>373</v>
      </c>
      <c r="BC51" s="150" t="s">
        <v>465</v>
      </c>
      <c r="BD51" s="150"/>
      <c r="BE51" s="48"/>
      <c r="BF51" s="150"/>
      <c r="BG51" s="838" t="s">
        <v>372</v>
      </c>
      <c r="BH51" s="832">
        <v>79600000</v>
      </c>
      <c r="BI51" s="832">
        <v>79600000</v>
      </c>
      <c r="BJ51" s="832">
        <v>79600000</v>
      </c>
      <c r="BK51" s="832">
        <v>79600000</v>
      </c>
      <c r="BL51" s="835">
        <f>+BI51/BH51</f>
        <v>1</v>
      </c>
      <c r="BM51" s="497">
        <v>194400000</v>
      </c>
      <c r="BN51" s="497">
        <v>194400000</v>
      </c>
      <c r="BO51" s="497">
        <v>129600000</v>
      </c>
      <c r="BP51" s="835">
        <f>BN51/BM51</f>
        <v>1</v>
      </c>
      <c r="BQ51" s="835">
        <f>BO51/BM51</f>
        <v>0.66666666666666663</v>
      </c>
      <c r="BR51" s="497">
        <v>129983168</v>
      </c>
      <c r="BS51" s="497">
        <v>50000000</v>
      </c>
      <c r="BT51" s="497">
        <v>35714286</v>
      </c>
      <c r="BU51" s="835">
        <f>BS51/BR51</f>
        <v>0.38466518988058518</v>
      </c>
      <c r="BV51" s="835">
        <f>BT51/BR51</f>
        <v>0.2747608521127905</v>
      </c>
      <c r="BW51" s="150"/>
      <c r="BX51" s="914" t="s">
        <v>566</v>
      </c>
      <c r="BY51" s="862" t="s">
        <v>371</v>
      </c>
      <c r="BZ51" s="862" t="s">
        <v>371</v>
      </c>
    </row>
    <row r="52" spans="1:78" s="151" customFormat="1" ht="84.95" customHeight="1">
      <c r="A52" s="714"/>
      <c r="B52" s="782"/>
      <c r="C52" s="782"/>
      <c r="D52" s="546"/>
      <c r="E52" s="546"/>
      <c r="F52" s="546"/>
      <c r="G52" s="546"/>
      <c r="H52" s="546"/>
      <c r="I52" s="546"/>
      <c r="J52" s="697"/>
      <c r="K52" s="546"/>
      <c r="L52" s="546"/>
      <c r="M52" s="546"/>
      <c r="N52" s="546"/>
      <c r="O52" s="546"/>
      <c r="P52" s="546"/>
      <c r="Q52" s="546"/>
      <c r="R52" s="546"/>
      <c r="S52" s="546"/>
      <c r="T52" s="709"/>
      <c r="U52" s="709"/>
      <c r="V52" s="563"/>
      <c r="W52" s="563"/>
      <c r="X52" s="327"/>
      <c r="Y52" s="709"/>
      <c r="Z52" s="710"/>
      <c r="AA52" s="710"/>
      <c r="AB52" s="749"/>
      <c r="AC52" s="749"/>
      <c r="AD52" s="749"/>
      <c r="AE52" s="749"/>
      <c r="AF52" s="574"/>
      <c r="AG52" s="575"/>
      <c r="AH52" s="574"/>
      <c r="AI52" s="49" t="s">
        <v>200</v>
      </c>
      <c r="AJ52" s="49"/>
      <c r="AK52" s="48"/>
      <c r="AL52" s="148">
        <v>0</v>
      </c>
      <c r="AM52" s="150"/>
      <c r="AN52" s="149"/>
      <c r="AO52" s="48"/>
      <c r="AP52" s="150"/>
      <c r="AQ52" s="150"/>
      <c r="AR52" s="48"/>
      <c r="AS52" s="150"/>
      <c r="AT52" s="150"/>
      <c r="AU52" s="48"/>
      <c r="AV52" s="150"/>
      <c r="AW52" s="150"/>
      <c r="AX52" s="150"/>
      <c r="AY52" s="86">
        <v>0</v>
      </c>
      <c r="AZ52" s="538"/>
      <c r="BA52" s="48"/>
      <c r="BB52" s="534"/>
      <c r="BC52" s="150" t="s">
        <v>465</v>
      </c>
      <c r="BD52" s="150"/>
      <c r="BE52" s="48"/>
      <c r="BF52" s="150"/>
      <c r="BG52" s="933"/>
      <c r="BH52" s="833"/>
      <c r="BI52" s="833"/>
      <c r="BJ52" s="833"/>
      <c r="BK52" s="833"/>
      <c r="BL52" s="836" t="e">
        <f t="shared" ref="BL52" si="9">+BI52/BH52</f>
        <v>#DIV/0!</v>
      </c>
      <c r="BM52" s="498"/>
      <c r="BN52" s="498"/>
      <c r="BO52" s="498"/>
      <c r="BP52" s="836"/>
      <c r="BQ52" s="836"/>
      <c r="BR52" s="498"/>
      <c r="BS52" s="498"/>
      <c r="BT52" s="498"/>
      <c r="BU52" s="836"/>
      <c r="BV52" s="836"/>
      <c r="BW52" s="150"/>
      <c r="BX52" s="863"/>
      <c r="BY52" s="863"/>
      <c r="BZ52" s="863"/>
    </row>
    <row r="53" spans="1:78" s="151" customFormat="1" ht="84.95" customHeight="1">
      <c r="A53" s="714"/>
      <c r="B53" s="782"/>
      <c r="C53" s="782"/>
      <c r="D53" s="546"/>
      <c r="E53" s="546"/>
      <c r="F53" s="546"/>
      <c r="G53" s="546"/>
      <c r="H53" s="546"/>
      <c r="I53" s="546"/>
      <c r="J53" s="697"/>
      <c r="K53" s="546"/>
      <c r="L53" s="546"/>
      <c r="M53" s="546"/>
      <c r="N53" s="546"/>
      <c r="O53" s="546"/>
      <c r="P53" s="546"/>
      <c r="Q53" s="546"/>
      <c r="R53" s="546"/>
      <c r="S53" s="546"/>
      <c r="T53" s="709"/>
      <c r="U53" s="709"/>
      <c r="V53" s="563"/>
      <c r="W53" s="563"/>
      <c r="X53" s="327"/>
      <c r="Y53" s="709"/>
      <c r="Z53" s="710"/>
      <c r="AA53" s="710"/>
      <c r="AB53" s="749"/>
      <c r="AC53" s="749"/>
      <c r="AD53" s="749"/>
      <c r="AE53" s="749"/>
      <c r="AF53" s="574"/>
      <c r="AG53" s="575"/>
      <c r="AH53" s="574"/>
      <c r="AI53" s="49" t="s">
        <v>201</v>
      </c>
      <c r="AJ53" s="49"/>
      <c r="AK53" s="48">
        <v>1</v>
      </c>
      <c r="AL53" s="148">
        <v>0.30766740505970741</v>
      </c>
      <c r="AM53" s="150" t="s">
        <v>447</v>
      </c>
      <c r="AN53" s="182" t="s">
        <v>494</v>
      </c>
      <c r="AO53" s="48"/>
      <c r="AP53" s="150"/>
      <c r="AQ53" s="150"/>
      <c r="AR53" s="48" t="s">
        <v>565</v>
      </c>
      <c r="AS53" s="150"/>
      <c r="AT53" s="150"/>
      <c r="AU53" s="48"/>
      <c r="AV53" s="150"/>
      <c r="AW53" s="150"/>
      <c r="AX53" s="150"/>
      <c r="AY53" s="86">
        <v>39991584</v>
      </c>
      <c r="AZ53" s="538"/>
      <c r="BA53" s="48" t="s">
        <v>336</v>
      </c>
      <c r="BB53" s="534"/>
      <c r="BC53" s="150" t="s">
        <v>454</v>
      </c>
      <c r="BD53" s="150" t="s">
        <v>467</v>
      </c>
      <c r="BE53" s="48" t="s">
        <v>466</v>
      </c>
      <c r="BF53" s="85" t="s">
        <v>372</v>
      </c>
      <c r="BG53" s="839"/>
      <c r="BH53" s="834"/>
      <c r="BI53" s="834"/>
      <c r="BJ53" s="834"/>
      <c r="BK53" s="834"/>
      <c r="BL53" s="837"/>
      <c r="BM53" s="498"/>
      <c r="BN53" s="498"/>
      <c r="BO53" s="498"/>
      <c r="BP53" s="836"/>
      <c r="BQ53" s="836"/>
      <c r="BR53" s="498"/>
      <c r="BS53" s="498"/>
      <c r="BT53" s="498"/>
      <c r="BU53" s="836"/>
      <c r="BV53" s="836"/>
      <c r="BW53" s="150" t="s">
        <v>447</v>
      </c>
      <c r="BX53" s="863"/>
      <c r="BY53" s="863"/>
      <c r="BZ53" s="863"/>
    </row>
    <row r="54" spans="1:78" s="151" customFormat="1" ht="230.1" customHeight="1">
      <c r="A54" s="714"/>
      <c r="B54" s="782"/>
      <c r="C54" s="782"/>
      <c r="D54" s="546"/>
      <c r="E54" s="546"/>
      <c r="F54" s="546"/>
      <c r="G54" s="546"/>
      <c r="H54" s="546"/>
      <c r="I54" s="546"/>
      <c r="J54" s="697"/>
      <c r="K54" s="546"/>
      <c r="L54" s="546"/>
      <c r="M54" s="546"/>
      <c r="N54" s="546"/>
      <c r="O54" s="546"/>
      <c r="P54" s="546"/>
      <c r="Q54" s="546"/>
      <c r="R54" s="546"/>
      <c r="S54" s="546"/>
      <c r="T54" s="709"/>
      <c r="U54" s="709"/>
      <c r="V54" s="563"/>
      <c r="W54" s="563"/>
      <c r="X54" s="327"/>
      <c r="Y54" s="709"/>
      <c r="Z54" s="710"/>
      <c r="AA54" s="710"/>
      <c r="AB54" s="749"/>
      <c r="AC54" s="749"/>
      <c r="AD54" s="749"/>
      <c r="AE54" s="749"/>
      <c r="AF54" s="574"/>
      <c r="AG54" s="575"/>
      <c r="AH54" s="574"/>
      <c r="AI54" s="49" t="s">
        <v>202</v>
      </c>
      <c r="AJ54" s="49"/>
      <c r="AK54" s="48">
        <v>1</v>
      </c>
      <c r="AL54" s="148">
        <v>0.38466518988058518</v>
      </c>
      <c r="AM54" s="150" t="s">
        <v>447</v>
      </c>
      <c r="AN54" s="182" t="s">
        <v>494</v>
      </c>
      <c r="AO54" s="48"/>
      <c r="AP54" s="150"/>
      <c r="AQ54" s="150"/>
      <c r="AR54" s="48" t="s">
        <v>561</v>
      </c>
      <c r="AS54" s="48"/>
      <c r="AT54" s="150"/>
      <c r="AU54" s="48" t="s">
        <v>564</v>
      </c>
      <c r="AV54" s="150"/>
      <c r="AW54" s="150"/>
      <c r="AX54" s="150"/>
      <c r="AY54" s="86">
        <v>50000000</v>
      </c>
      <c r="AZ54" s="538"/>
      <c r="BA54" s="50" t="s">
        <v>335</v>
      </c>
      <c r="BB54" s="534"/>
      <c r="BC54" s="150" t="s">
        <v>454</v>
      </c>
      <c r="BD54" s="150" t="s">
        <v>467</v>
      </c>
      <c r="BE54" s="48" t="s">
        <v>466</v>
      </c>
      <c r="BF54" s="85" t="s">
        <v>331</v>
      </c>
      <c r="BG54" s="838" t="s">
        <v>331</v>
      </c>
      <c r="BH54" s="832">
        <v>114800000</v>
      </c>
      <c r="BI54" s="832">
        <v>114800000</v>
      </c>
      <c r="BJ54" s="832">
        <v>114800000</v>
      </c>
      <c r="BK54" s="832">
        <v>114800000</v>
      </c>
      <c r="BL54" s="835">
        <f>+BI54/BH54</f>
        <v>1</v>
      </c>
      <c r="BM54" s="498"/>
      <c r="BN54" s="498"/>
      <c r="BO54" s="498"/>
      <c r="BP54" s="836"/>
      <c r="BQ54" s="836"/>
      <c r="BR54" s="498"/>
      <c r="BS54" s="498"/>
      <c r="BT54" s="498"/>
      <c r="BU54" s="836"/>
      <c r="BV54" s="836"/>
      <c r="BW54" s="150" t="s">
        <v>447</v>
      </c>
      <c r="BX54" s="863"/>
      <c r="BY54" s="863"/>
      <c r="BZ54" s="863"/>
    </row>
    <row r="55" spans="1:78" s="151" customFormat="1" ht="84.95" customHeight="1">
      <c r="A55" s="715"/>
      <c r="B55" s="782"/>
      <c r="C55" s="782"/>
      <c r="D55" s="546"/>
      <c r="E55" s="546"/>
      <c r="F55" s="546"/>
      <c r="G55" s="546"/>
      <c r="H55" s="546"/>
      <c r="I55" s="546"/>
      <c r="J55" s="697"/>
      <c r="K55" s="546"/>
      <c r="L55" s="546"/>
      <c r="M55" s="546"/>
      <c r="N55" s="546"/>
      <c r="O55" s="546"/>
      <c r="P55" s="546"/>
      <c r="Q55" s="546"/>
      <c r="R55" s="546"/>
      <c r="S55" s="546"/>
      <c r="T55" s="709"/>
      <c r="U55" s="709"/>
      <c r="V55" s="564"/>
      <c r="W55" s="564"/>
      <c r="X55" s="328"/>
      <c r="Y55" s="709"/>
      <c r="Z55" s="710"/>
      <c r="AA55" s="710"/>
      <c r="AB55" s="749"/>
      <c r="AC55" s="749"/>
      <c r="AD55" s="749"/>
      <c r="AE55" s="749"/>
      <c r="AF55" s="574"/>
      <c r="AG55" s="575"/>
      <c r="AH55" s="574"/>
      <c r="AI55" s="49" t="s">
        <v>203</v>
      </c>
      <c r="AJ55" s="49"/>
      <c r="AK55" s="48">
        <v>1</v>
      </c>
      <c r="AL55" s="148">
        <v>0.30766740505970741</v>
      </c>
      <c r="AM55" s="150" t="s">
        <v>447</v>
      </c>
      <c r="AN55" s="182" t="s">
        <v>494</v>
      </c>
      <c r="AO55" s="48"/>
      <c r="AP55" s="150"/>
      <c r="AQ55" s="150"/>
      <c r="AR55" s="48"/>
      <c r="AS55" s="150"/>
      <c r="AT55" s="150"/>
      <c r="AU55" s="48"/>
      <c r="AV55" s="150"/>
      <c r="AW55" s="150"/>
      <c r="AX55" s="150"/>
      <c r="AY55" s="86">
        <v>39991584</v>
      </c>
      <c r="AZ55" s="538"/>
      <c r="BA55" s="48" t="s">
        <v>336</v>
      </c>
      <c r="BB55" s="535"/>
      <c r="BC55" s="150" t="s">
        <v>454</v>
      </c>
      <c r="BD55" s="150" t="s">
        <v>467</v>
      </c>
      <c r="BE55" s="48" t="s">
        <v>466</v>
      </c>
      <c r="BF55" s="85" t="s">
        <v>372</v>
      </c>
      <c r="BG55" s="839"/>
      <c r="BH55" s="834"/>
      <c r="BI55" s="834"/>
      <c r="BJ55" s="834"/>
      <c r="BK55" s="834"/>
      <c r="BL55" s="837"/>
      <c r="BM55" s="499"/>
      <c r="BN55" s="499"/>
      <c r="BO55" s="499"/>
      <c r="BP55" s="837"/>
      <c r="BQ55" s="837"/>
      <c r="BR55" s="499"/>
      <c r="BS55" s="499"/>
      <c r="BT55" s="499"/>
      <c r="BU55" s="837"/>
      <c r="BV55" s="837"/>
      <c r="BW55" s="150" t="s">
        <v>447</v>
      </c>
      <c r="BX55" s="864"/>
      <c r="BY55" s="864"/>
      <c r="BZ55" s="864"/>
    </row>
    <row r="56" spans="1:78" s="151" customFormat="1" ht="84.95" customHeight="1">
      <c r="A56" s="224"/>
      <c r="B56" s="782"/>
      <c r="C56" s="782"/>
      <c r="D56" s="580" t="s">
        <v>539</v>
      </c>
      <c r="E56" s="581"/>
      <c r="F56" s="581"/>
      <c r="G56" s="581"/>
      <c r="H56" s="581"/>
      <c r="I56" s="581"/>
      <c r="J56" s="581"/>
      <c r="K56" s="581"/>
      <c r="L56" s="581"/>
      <c r="M56" s="581"/>
      <c r="N56" s="581"/>
      <c r="O56" s="581"/>
      <c r="P56" s="581"/>
      <c r="Q56" s="581"/>
      <c r="R56" s="581"/>
      <c r="S56" s="581"/>
      <c r="T56" s="581"/>
      <c r="U56" s="581"/>
      <c r="V56" s="581"/>
      <c r="W56" s="581"/>
      <c r="X56" s="581"/>
      <c r="Y56" s="582"/>
      <c r="Z56" s="261">
        <v>0.8</v>
      </c>
      <c r="AA56" s="261">
        <v>1</v>
      </c>
      <c r="AB56" s="228"/>
      <c r="AC56" s="228"/>
      <c r="AD56" s="250"/>
      <c r="AE56" s="250"/>
      <c r="AF56" s="233"/>
      <c r="AG56" s="272"/>
      <c r="AH56" s="233"/>
      <c r="AI56" s="273"/>
      <c r="AJ56" s="273"/>
      <c r="AK56" s="274"/>
      <c r="AL56" s="275"/>
      <c r="AM56" s="234"/>
      <c r="AN56" s="256"/>
      <c r="AO56" s="233"/>
      <c r="AP56" s="234"/>
      <c r="AQ56" s="234"/>
      <c r="AR56" s="233"/>
      <c r="AS56" s="234"/>
      <c r="AT56" s="234"/>
      <c r="AU56" s="233"/>
      <c r="AV56" s="234"/>
      <c r="AW56" s="370">
        <v>1</v>
      </c>
      <c r="AX56" s="234"/>
      <c r="AY56" s="265"/>
      <c r="AZ56" s="231"/>
      <c r="BA56" s="233"/>
      <c r="BB56" s="276"/>
      <c r="BC56" s="234"/>
      <c r="BD56" s="234"/>
      <c r="BE56" s="233"/>
      <c r="BF56" s="243"/>
      <c r="BG56" s="267"/>
      <c r="BH56" s="269">
        <f>+SUM(BH47:BH55)</f>
        <v>1120780188</v>
      </c>
      <c r="BI56" s="269"/>
      <c r="BJ56" s="269"/>
      <c r="BK56" s="269"/>
      <c r="BL56" s="270"/>
      <c r="BM56" s="271">
        <f>BM47+BM51</f>
        <v>1120780188</v>
      </c>
      <c r="BN56" s="271">
        <f>BN47+BN51</f>
        <v>1118768973</v>
      </c>
      <c r="BO56" s="271">
        <f>BO47+BO51</f>
        <v>757985973</v>
      </c>
      <c r="BP56" s="270">
        <f>BN56/BM56</f>
        <v>0.99820552234815196</v>
      </c>
      <c r="BQ56" s="270">
        <f>BO56/BM56</f>
        <v>0.67630208056461472</v>
      </c>
      <c r="BR56" s="271">
        <f>BR47+BR51</f>
        <v>275966281.92000002</v>
      </c>
      <c r="BS56" s="271">
        <f>BS47+BS51</f>
        <v>184489221.92000002</v>
      </c>
      <c r="BT56" s="271">
        <f>BT47+BT51</f>
        <v>170203507.92000002</v>
      </c>
      <c r="BU56" s="270">
        <f>BS56/BR56</f>
        <v>0.66852088101647755</v>
      </c>
      <c r="BV56" s="270">
        <f>BT56/BR56</f>
        <v>0.61675472356923799</v>
      </c>
      <c r="BW56" s="234"/>
      <c r="BX56" s="234"/>
      <c r="BY56" s="239"/>
      <c r="BZ56" s="239"/>
    </row>
    <row r="57" spans="1:78" s="173" customFormat="1" ht="84.95" customHeight="1">
      <c r="A57" s="698" t="s">
        <v>150</v>
      </c>
      <c r="B57" s="782"/>
      <c r="C57" s="782"/>
      <c r="D57" s="692" t="s">
        <v>264</v>
      </c>
      <c r="E57" s="765" t="s">
        <v>265</v>
      </c>
      <c r="F57" s="692" t="s">
        <v>272</v>
      </c>
      <c r="G57" s="765">
        <v>0.8</v>
      </c>
      <c r="H57" s="692" t="s">
        <v>342</v>
      </c>
      <c r="I57" s="765">
        <v>0.8</v>
      </c>
      <c r="J57" s="698" t="s">
        <v>278</v>
      </c>
      <c r="K57" s="547" t="s">
        <v>291</v>
      </c>
      <c r="L57" s="547" t="s">
        <v>343</v>
      </c>
      <c r="M57" s="692" t="s">
        <v>374</v>
      </c>
      <c r="N57" s="584" t="s">
        <v>375</v>
      </c>
      <c r="O57" s="584"/>
      <c r="P57" s="584" t="s">
        <v>344</v>
      </c>
      <c r="Q57" s="547" t="s">
        <v>312</v>
      </c>
      <c r="R57" s="547">
        <v>237</v>
      </c>
      <c r="S57" s="751">
        <v>80</v>
      </c>
      <c r="T57" s="727">
        <v>694</v>
      </c>
      <c r="U57" s="727">
        <v>9</v>
      </c>
      <c r="V57" s="565">
        <v>58</v>
      </c>
      <c r="W57" s="565">
        <v>47</v>
      </c>
      <c r="X57" s="329"/>
      <c r="Y57" s="727">
        <f>U57+V57+W57</f>
        <v>114</v>
      </c>
      <c r="Z57" s="754">
        <v>1</v>
      </c>
      <c r="AA57" s="754">
        <v>1</v>
      </c>
      <c r="AB57" s="750" t="s">
        <v>405</v>
      </c>
      <c r="AC57" s="750" t="s">
        <v>406</v>
      </c>
      <c r="AD57" s="840" t="s">
        <v>414</v>
      </c>
      <c r="AE57" s="840" t="s">
        <v>415</v>
      </c>
      <c r="AF57" s="537" t="s">
        <v>204</v>
      </c>
      <c r="AG57" s="823">
        <v>2021130010255</v>
      </c>
      <c r="AH57" s="824" t="s">
        <v>393</v>
      </c>
      <c r="AI57" s="52" t="s">
        <v>205</v>
      </c>
      <c r="AJ57" s="51"/>
      <c r="AK57" s="191">
        <v>1</v>
      </c>
      <c r="AL57" s="172">
        <v>1.6070166643140923E-2</v>
      </c>
      <c r="AM57" s="52" t="s">
        <v>447</v>
      </c>
      <c r="AN57" s="183" t="s">
        <v>494</v>
      </c>
      <c r="AO57" s="51"/>
      <c r="AP57" s="88"/>
      <c r="AQ57" s="88"/>
      <c r="AR57" s="51"/>
      <c r="AS57" s="88"/>
      <c r="AT57" s="88"/>
      <c r="AU57" s="51"/>
      <c r="AV57" s="88">
        <v>0</v>
      </c>
      <c r="AW57" s="371">
        <f>AV57/AK57</f>
        <v>0</v>
      </c>
      <c r="AX57" s="88"/>
      <c r="AY57" s="87">
        <v>30000000</v>
      </c>
      <c r="AZ57" s="537" t="s">
        <v>204</v>
      </c>
      <c r="BA57" s="51" t="s">
        <v>336</v>
      </c>
      <c r="BB57" s="518" t="s">
        <v>376</v>
      </c>
      <c r="BC57" s="88" t="s">
        <v>454</v>
      </c>
      <c r="BD57" s="52" t="s">
        <v>205</v>
      </c>
      <c r="BE57" s="52" t="s">
        <v>488</v>
      </c>
      <c r="BF57" s="170" t="s">
        <v>372</v>
      </c>
      <c r="BG57" s="518" t="s">
        <v>331</v>
      </c>
      <c r="BH57" s="900">
        <v>2081695845</v>
      </c>
      <c r="BI57" s="900">
        <v>204000000</v>
      </c>
      <c r="BJ57" s="900">
        <v>204000</v>
      </c>
      <c r="BK57" s="900">
        <v>448000000</v>
      </c>
      <c r="BL57" s="848">
        <f>+BK57/BH57</f>
        <v>0.21520915318923547</v>
      </c>
      <c r="BM57" s="843">
        <v>4329660902</v>
      </c>
      <c r="BN57" s="843">
        <v>1968902317</v>
      </c>
      <c r="BO57" s="846">
        <v>1054827317</v>
      </c>
      <c r="BP57" s="848">
        <f>BN57/BM57</f>
        <v>0.45474746442394715</v>
      </c>
      <c r="BQ57" s="848">
        <f>BO57/BM57</f>
        <v>0.24362815954310502</v>
      </c>
      <c r="BR57" s="843">
        <v>4801008589.8099995</v>
      </c>
      <c r="BS57" s="843">
        <v>935247438</v>
      </c>
      <c r="BT57" s="843">
        <v>875912966</v>
      </c>
      <c r="BU57" s="848">
        <f>BS57/BR57</f>
        <v>0.1948022838336585</v>
      </c>
      <c r="BV57" s="848">
        <f>BT57/BR57</f>
        <v>0.18244353235674265</v>
      </c>
      <c r="BW57" s="52" t="s">
        <v>447</v>
      </c>
      <c r="BX57" s="475" t="s">
        <v>663</v>
      </c>
      <c r="BY57" s="437" t="s">
        <v>420</v>
      </c>
      <c r="BZ57" s="437" t="s">
        <v>421</v>
      </c>
    </row>
    <row r="58" spans="1:78" s="173" customFormat="1" ht="84.95" customHeight="1">
      <c r="A58" s="698"/>
      <c r="B58" s="782"/>
      <c r="C58" s="782"/>
      <c r="D58" s="693"/>
      <c r="E58" s="766"/>
      <c r="F58" s="693"/>
      <c r="G58" s="693"/>
      <c r="H58" s="693"/>
      <c r="I58" s="693"/>
      <c r="J58" s="698"/>
      <c r="K58" s="547"/>
      <c r="L58" s="547"/>
      <c r="M58" s="693"/>
      <c r="N58" s="584"/>
      <c r="O58" s="584"/>
      <c r="P58" s="584"/>
      <c r="Q58" s="547"/>
      <c r="R58" s="547"/>
      <c r="S58" s="752"/>
      <c r="T58" s="727"/>
      <c r="U58" s="727"/>
      <c r="V58" s="566"/>
      <c r="W58" s="566"/>
      <c r="X58" s="330"/>
      <c r="Y58" s="727"/>
      <c r="Z58" s="754"/>
      <c r="AA58" s="754"/>
      <c r="AB58" s="750"/>
      <c r="AC58" s="750"/>
      <c r="AD58" s="841"/>
      <c r="AE58" s="841"/>
      <c r="AF58" s="537"/>
      <c r="AG58" s="823"/>
      <c r="AH58" s="824"/>
      <c r="AI58" s="51" t="s">
        <v>206</v>
      </c>
      <c r="AJ58" s="51"/>
      <c r="AK58" s="190">
        <v>8</v>
      </c>
      <c r="AL58" s="172">
        <v>2.1426888857521233E-2</v>
      </c>
      <c r="AM58" s="52" t="s">
        <v>445</v>
      </c>
      <c r="AN58" s="183" t="s">
        <v>494</v>
      </c>
      <c r="AO58" s="51" t="s">
        <v>660</v>
      </c>
      <c r="AP58" s="88">
        <v>3</v>
      </c>
      <c r="AQ58" s="88">
        <v>3</v>
      </c>
      <c r="AR58" s="312" t="s">
        <v>659</v>
      </c>
      <c r="AS58" s="88">
        <v>5</v>
      </c>
      <c r="AT58" s="88">
        <v>5</v>
      </c>
      <c r="AU58" s="51" t="s">
        <v>635</v>
      </c>
      <c r="AV58" s="88">
        <v>4</v>
      </c>
      <c r="AW58" s="371">
        <f>AV58/AK58</f>
        <v>0.5</v>
      </c>
      <c r="AX58" s="88">
        <v>5</v>
      </c>
      <c r="AY58" s="87">
        <v>40000000</v>
      </c>
      <c r="AZ58" s="537"/>
      <c r="BA58" s="51" t="s">
        <v>336</v>
      </c>
      <c r="BB58" s="519"/>
      <c r="BC58" s="88" t="s">
        <v>454</v>
      </c>
      <c r="BD58" s="51" t="s">
        <v>206</v>
      </c>
      <c r="BE58" s="52" t="s">
        <v>489</v>
      </c>
      <c r="BF58" s="170" t="s">
        <v>372</v>
      </c>
      <c r="BG58" s="519"/>
      <c r="BH58" s="901"/>
      <c r="BI58" s="901"/>
      <c r="BJ58" s="901"/>
      <c r="BK58" s="901"/>
      <c r="BL58" s="928" t="e">
        <f t="shared" ref="BL58" si="10">+BI58/BH58</f>
        <v>#DIV/0!</v>
      </c>
      <c r="BM58" s="844"/>
      <c r="BN58" s="844"/>
      <c r="BO58" s="846"/>
      <c r="BP58" s="849"/>
      <c r="BQ58" s="849"/>
      <c r="BR58" s="844"/>
      <c r="BS58" s="844"/>
      <c r="BT58" s="844"/>
      <c r="BU58" s="849"/>
      <c r="BV58" s="849"/>
      <c r="BW58" s="52" t="s">
        <v>445</v>
      </c>
      <c r="BX58" s="438"/>
      <c r="BY58" s="438"/>
      <c r="BZ58" s="438"/>
    </row>
    <row r="59" spans="1:78" s="173" customFormat="1" ht="84.95" customHeight="1">
      <c r="A59" s="698"/>
      <c r="B59" s="782"/>
      <c r="C59" s="782"/>
      <c r="D59" s="693"/>
      <c r="E59" s="766"/>
      <c r="F59" s="693"/>
      <c r="G59" s="693"/>
      <c r="H59" s="693"/>
      <c r="I59" s="693"/>
      <c r="J59" s="698"/>
      <c r="K59" s="547"/>
      <c r="L59" s="547"/>
      <c r="M59" s="693"/>
      <c r="N59" s="584"/>
      <c r="O59" s="584"/>
      <c r="P59" s="584"/>
      <c r="Q59" s="547"/>
      <c r="R59" s="547"/>
      <c r="S59" s="752"/>
      <c r="T59" s="727"/>
      <c r="U59" s="727"/>
      <c r="V59" s="566"/>
      <c r="W59" s="566"/>
      <c r="X59" s="330"/>
      <c r="Y59" s="727"/>
      <c r="Z59" s="754"/>
      <c r="AA59" s="754"/>
      <c r="AB59" s="750"/>
      <c r="AC59" s="750"/>
      <c r="AD59" s="841"/>
      <c r="AE59" s="841"/>
      <c r="AF59" s="537"/>
      <c r="AG59" s="823"/>
      <c r="AH59" s="824"/>
      <c r="AI59" s="52" t="s">
        <v>207</v>
      </c>
      <c r="AJ59" s="51"/>
      <c r="AK59" s="190">
        <v>1</v>
      </c>
      <c r="AL59" s="172">
        <v>4.6065982692601162E-2</v>
      </c>
      <c r="AM59" s="52" t="s">
        <v>513</v>
      </c>
      <c r="AN59" s="183" t="s">
        <v>494</v>
      </c>
      <c r="AO59" s="51"/>
      <c r="AP59" s="88"/>
      <c r="AQ59" s="88"/>
      <c r="AR59" s="51" t="s">
        <v>661</v>
      </c>
      <c r="AS59" s="88">
        <v>1</v>
      </c>
      <c r="AT59" s="88">
        <v>39</v>
      </c>
      <c r="AU59" s="51" t="s">
        <v>636</v>
      </c>
      <c r="AV59" s="88">
        <v>0</v>
      </c>
      <c r="AW59" s="371">
        <f>AV59/AK59</f>
        <v>0</v>
      </c>
      <c r="AX59" s="88"/>
      <c r="AY59" s="87">
        <v>85996586.810000002</v>
      </c>
      <c r="AZ59" s="537"/>
      <c r="BA59" s="51" t="s">
        <v>337</v>
      </c>
      <c r="BB59" s="519"/>
      <c r="BC59" s="88" t="s">
        <v>454</v>
      </c>
      <c r="BD59" s="52" t="s">
        <v>207</v>
      </c>
      <c r="BE59" s="52" t="s">
        <v>490</v>
      </c>
      <c r="BF59" s="170" t="s">
        <v>347</v>
      </c>
      <c r="BG59" s="519"/>
      <c r="BH59" s="901"/>
      <c r="BI59" s="901"/>
      <c r="BJ59" s="901"/>
      <c r="BK59" s="901"/>
      <c r="BL59" s="849"/>
      <c r="BM59" s="844"/>
      <c r="BN59" s="844"/>
      <c r="BO59" s="846"/>
      <c r="BP59" s="849"/>
      <c r="BQ59" s="849"/>
      <c r="BR59" s="844"/>
      <c r="BS59" s="844"/>
      <c r="BT59" s="844"/>
      <c r="BU59" s="849"/>
      <c r="BV59" s="849"/>
      <c r="BW59" s="52" t="s">
        <v>513</v>
      </c>
      <c r="BX59" s="438"/>
      <c r="BY59" s="438"/>
      <c r="BZ59" s="438"/>
    </row>
    <row r="60" spans="1:78" s="173" customFormat="1" ht="84.95" customHeight="1">
      <c r="A60" s="698"/>
      <c r="B60" s="782"/>
      <c r="C60" s="782"/>
      <c r="D60" s="693"/>
      <c r="E60" s="766"/>
      <c r="F60" s="693"/>
      <c r="G60" s="693"/>
      <c r="H60" s="693"/>
      <c r="I60" s="693"/>
      <c r="J60" s="698"/>
      <c r="K60" s="547"/>
      <c r="L60" s="547"/>
      <c r="M60" s="693"/>
      <c r="N60" s="584"/>
      <c r="O60" s="584"/>
      <c r="P60" s="584"/>
      <c r="Q60" s="547"/>
      <c r="R60" s="547"/>
      <c r="S60" s="752"/>
      <c r="T60" s="727"/>
      <c r="U60" s="727"/>
      <c r="V60" s="566"/>
      <c r="W60" s="566"/>
      <c r="X60" s="330"/>
      <c r="Y60" s="727"/>
      <c r="Z60" s="754"/>
      <c r="AA60" s="754"/>
      <c r="AB60" s="750"/>
      <c r="AC60" s="750"/>
      <c r="AD60" s="841"/>
      <c r="AE60" s="841"/>
      <c r="AF60" s="537"/>
      <c r="AG60" s="823"/>
      <c r="AH60" s="824"/>
      <c r="AI60" s="51" t="s">
        <v>208</v>
      </c>
      <c r="AJ60" s="51"/>
      <c r="AK60" s="190">
        <v>1</v>
      </c>
      <c r="AL60" s="172">
        <v>1.6070166643140923E-2</v>
      </c>
      <c r="AM60" s="52" t="s">
        <v>462</v>
      </c>
      <c r="AN60" s="183" t="s">
        <v>494</v>
      </c>
      <c r="AO60" s="51"/>
      <c r="AP60" s="88"/>
      <c r="AQ60" s="88"/>
      <c r="AR60" s="51"/>
      <c r="AS60" s="88"/>
      <c r="AT60" s="88"/>
      <c r="AU60" s="51" t="s">
        <v>637</v>
      </c>
      <c r="AV60" s="88">
        <v>1</v>
      </c>
      <c r="AW60" s="371">
        <f>AV60/AK60</f>
        <v>1</v>
      </c>
      <c r="AX60" s="88">
        <v>4</v>
      </c>
      <c r="AY60" s="87">
        <v>30000000</v>
      </c>
      <c r="AZ60" s="537"/>
      <c r="BA60" s="51" t="s">
        <v>337</v>
      </c>
      <c r="BB60" s="519"/>
      <c r="BC60" s="88" t="s">
        <v>454</v>
      </c>
      <c r="BD60" s="51" t="s">
        <v>208</v>
      </c>
      <c r="BE60" s="52" t="s">
        <v>483</v>
      </c>
      <c r="BF60" s="170" t="s">
        <v>347</v>
      </c>
      <c r="BG60" s="520"/>
      <c r="BH60" s="902"/>
      <c r="BI60" s="902"/>
      <c r="BJ60" s="902"/>
      <c r="BK60" s="902"/>
      <c r="BL60" s="850"/>
      <c r="BM60" s="844"/>
      <c r="BN60" s="844"/>
      <c r="BO60" s="846"/>
      <c r="BP60" s="849"/>
      <c r="BQ60" s="849"/>
      <c r="BR60" s="844"/>
      <c r="BS60" s="844"/>
      <c r="BT60" s="844"/>
      <c r="BU60" s="849"/>
      <c r="BV60" s="849"/>
      <c r="BW60" s="52" t="s">
        <v>462</v>
      </c>
      <c r="BX60" s="438"/>
      <c r="BY60" s="438"/>
      <c r="BZ60" s="438"/>
    </row>
    <row r="61" spans="1:78" s="173" customFormat="1" ht="84.95" customHeight="1">
      <c r="A61" s="698"/>
      <c r="B61" s="782"/>
      <c r="C61" s="782"/>
      <c r="D61" s="693"/>
      <c r="E61" s="766"/>
      <c r="F61" s="693"/>
      <c r="G61" s="693"/>
      <c r="H61" s="693"/>
      <c r="I61" s="693"/>
      <c r="J61" s="698"/>
      <c r="K61" s="547"/>
      <c r="L61" s="547"/>
      <c r="M61" s="693"/>
      <c r="N61" s="584"/>
      <c r="O61" s="584"/>
      <c r="P61" s="584"/>
      <c r="Q61" s="547"/>
      <c r="R61" s="547"/>
      <c r="S61" s="752"/>
      <c r="T61" s="727"/>
      <c r="U61" s="727"/>
      <c r="V61" s="566"/>
      <c r="W61" s="566"/>
      <c r="X61" s="330"/>
      <c r="Y61" s="727"/>
      <c r="Z61" s="754"/>
      <c r="AA61" s="754"/>
      <c r="AB61" s="750"/>
      <c r="AC61" s="750"/>
      <c r="AD61" s="841"/>
      <c r="AE61" s="841"/>
      <c r="AF61" s="537"/>
      <c r="AG61" s="823"/>
      <c r="AH61" s="824"/>
      <c r="AI61" s="437" t="s">
        <v>209</v>
      </c>
      <c r="AJ61" s="437"/>
      <c r="AK61" s="437">
        <v>1</v>
      </c>
      <c r="AL61" s="761">
        <v>0.43684766032159283</v>
      </c>
      <c r="AM61" s="518" t="s">
        <v>516</v>
      </c>
      <c r="AN61" s="183" t="s">
        <v>494</v>
      </c>
      <c r="AO61" s="437"/>
      <c r="AP61" s="174"/>
      <c r="AQ61" s="434"/>
      <c r="AR61" s="437" t="s">
        <v>638</v>
      </c>
      <c r="AS61" s="434">
        <v>1</v>
      </c>
      <c r="AT61" s="434">
        <v>5</v>
      </c>
      <c r="AU61" s="437" t="s">
        <v>639</v>
      </c>
      <c r="AV61" s="434">
        <v>1</v>
      </c>
      <c r="AW61" s="415">
        <f>AV61/AK61</f>
        <v>1</v>
      </c>
      <c r="AX61" s="434">
        <v>53</v>
      </c>
      <c r="AY61" s="87">
        <v>450000000</v>
      </c>
      <c r="AZ61" s="537"/>
      <c r="BA61" s="51" t="s">
        <v>335</v>
      </c>
      <c r="BB61" s="519"/>
      <c r="BC61" s="88" t="s">
        <v>454</v>
      </c>
      <c r="BD61" s="437" t="s">
        <v>209</v>
      </c>
      <c r="BE61" s="518" t="s">
        <v>491</v>
      </c>
      <c r="BF61" s="171" t="s">
        <v>331</v>
      </c>
      <c r="BG61" s="518" t="s">
        <v>347</v>
      </c>
      <c r="BH61" s="900">
        <v>647398626</v>
      </c>
      <c r="BI61" s="900">
        <v>254080000</v>
      </c>
      <c r="BJ61" s="900">
        <v>254080000</v>
      </c>
      <c r="BK61" s="900">
        <v>588553885</v>
      </c>
      <c r="BL61" s="848">
        <f>+BK61/BH61</f>
        <v>0.90910586053668885</v>
      </c>
      <c r="BM61" s="844"/>
      <c r="BN61" s="844"/>
      <c r="BO61" s="846"/>
      <c r="BP61" s="849"/>
      <c r="BQ61" s="849"/>
      <c r="BR61" s="844"/>
      <c r="BS61" s="844"/>
      <c r="BT61" s="844"/>
      <c r="BU61" s="849"/>
      <c r="BV61" s="849"/>
      <c r="BW61" s="518" t="s">
        <v>516</v>
      </c>
      <c r="BX61" s="438"/>
      <c r="BY61" s="438"/>
      <c r="BZ61" s="438"/>
    </row>
    <row r="62" spans="1:78" s="173" customFormat="1" ht="84.95" customHeight="1">
      <c r="A62" s="698"/>
      <c r="B62" s="782"/>
      <c r="C62" s="782"/>
      <c r="D62" s="693"/>
      <c r="E62" s="766"/>
      <c r="F62" s="693"/>
      <c r="G62" s="693"/>
      <c r="H62" s="693"/>
      <c r="I62" s="693"/>
      <c r="J62" s="698"/>
      <c r="K62" s="547"/>
      <c r="L62" s="547"/>
      <c r="M62" s="693"/>
      <c r="N62" s="584"/>
      <c r="O62" s="584"/>
      <c r="P62" s="584"/>
      <c r="Q62" s="547"/>
      <c r="R62" s="547"/>
      <c r="S62" s="752"/>
      <c r="T62" s="727"/>
      <c r="U62" s="727"/>
      <c r="V62" s="566"/>
      <c r="W62" s="566"/>
      <c r="X62" s="330"/>
      <c r="Y62" s="727"/>
      <c r="Z62" s="754"/>
      <c r="AA62" s="754"/>
      <c r="AB62" s="750"/>
      <c r="AC62" s="750"/>
      <c r="AD62" s="841"/>
      <c r="AE62" s="841"/>
      <c r="AF62" s="537"/>
      <c r="AG62" s="823"/>
      <c r="AH62" s="824"/>
      <c r="AI62" s="438"/>
      <c r="AJ62" s="438"/>
      <c r="AK62" s="438"/>
      <c r="AL62" s="762"/>
      <c r="AM62" s="519"/>
      <c r="AN62" s="183" t="s">
        <v>494</v>
      </c>
      <c r="AO62" s="438"/>
      <c r="AP62" s="175"/>
      <c r="AQ62" s="435"/>
      <c r="AR62" s="438"/>
      <c r="AS62" s="435"/>
      <c r="AT62" s="435"/>
      <c r="AU62" s="438"/>
      <c r="AV62" s="435"/>
      <c r="AW62" s="416"/>
      <c r="AX62" s="435"/>
      <c r="AY62" s="87">
        <v>100000000</v>
      </c>
      <c r="AZ62" s="537"/>
      <c r="BA62" s="51" t="s">
        <v>337</v>
      </c>
      <c r="BB62" s="519"/>
      <c r="BC62" s="88" t="s">
        <v>454</v>
      </c>
      <c r="BD62" s="438"/>
      <c r="BE62" s="519"/>
      <c r="BF62" s="171" t="s">
        <v>347</v>
      </c>
      <c r="BG62" s="519"/>
      <c r="BH62" s="901"/>
      <c r="BI62" s="901"/>
      <c r="BJ62" s="901"/>
      <c r="BK62" s="901"/>
      <c r="BL62" s="849" t="e">
        <f t="shared" ref="BL62" si="11">+BI62/BH62</f>
        <v>#DIV/0!</v>
      </c>
      <c r="BM62" s="844"/>
      <c r="BN62" s="844"/>
      <c r="BO62" s="846"/>
      <c r="BP62" s="849"/>
      <c r="BQ62" s="849"/>
      <c r="BR62" s="844"/>
      <c r="BS62" s="844"/>
      <c r="BT62" s="844"/>
      <c r="BU62" s="849"/>
      <c r="BV62" s="849"/>
      <c r="BW62" s="519"/>
      <c r="BX62" s="438"/>
      <c r="BY62" s="438"/>
      <c r="BZ62" s="438"/>
    </row>
    <row r="63" spans="1:78" s="173" customFormat="1" ht="84.95" customHeight="1">
      <c r="A63" s="698"/>
      <c r="B63" s="782"/>
      <c r="C63" s="782"/>
      <c r="D63" s="693"/>
      <c r="E63" s="766"/>
      <c r="F63" s="693"/>
      <c r="G63" s="693"/>
      <c r="H63" s="693"/>
      <c r="I63" s="693"/>
      <c r="J63" s="698"/>
      <c r="K63" s="547"/>
      <c r="L63" s="547"/>
      <c r="M63" s="693"/>
      <c r="N63" s="584"/>
      <c r="O63" s="584"/>
      <c r="P63" s="584"/>
      <c r="Q63" s="547"/>
      <c r="R63" s="547"/>
      <c r="S63" s="752"/>
      <c r="T63" s="727"/>
      <c r="U63" s="727"/>
      <c r="V63" s="566"/>
      <c r="W63" s="566"/>
      <c r="X63" s="330"/>
      <c r="Y63" s="727"/>
      <c r="Z63" s="754"/>
      <c r="AA63" s="754"/>
      <c r="AB63" s="750"/>
      <c r="AC63" s="750"/>
      <c r="AD63" s="841"/>
      <c r="AE63" s="841"/>
      <c r="AF63" s="537"/>
      <c r="AG63" s="823"/>
      <c r="AH63" s="824"/>
      <c r="AI63" s="439"/>
      <c r="AJ63" s="439"/>
      <c r="AK63" s="439"/>
      <c r="AL63" s="763"/>
      <c r="AM63" s="520"/>
      <c r="AN63" s="183" t="s">
        <v>494</v>
      </c>
      <c r="AO63" s="439"/>
      <c r="AP63" s="176"/>
      <c r="AQ63" s="436"/>
      <c r="AR63" s="439"/>
      <c r="AS63" s="436"/>
      <c r="AT63" s="436"/>
      <c r="AU63" s="439"/>
      <c r="AV63" s="436"/>
      <c r="AW63" s="417"/>
      <c r="AX63" s="436"/>
      <c r="AY63" s="87">
        <v>265513000</v>
      </c>
      <c r="AZ63" s="537"/>
      <c r="BA63" s="51" t="s">
        <v>377</v>
      </c>
      <c r="BB63" s="519"/>
      <c r="BC63" s="88" t="s">
        <v>454</v>
      </c>
      <c r="BD63" s="439"/>
      <c r="BE63" s="520"/>
      <c r="BF63" s="170" t="s">
        <v>334</v>
      </c>
      <c r="BG63" s="519"/>
      <c r="BH63" s="901"/>
      <c r="BI63" s="901"/>
      <c r="BJ63" s="901"/>
      <c r="BK63" s="901"/>
      <c r="BL63" s="849"/>
      <c r="BM63" s="844"/>
      <c r="BN63" s="844"/>
      <c r="BO63" s="846"/>
      <c r="BP63" s="849"/>
      <c r="BQ63" s="849"/>
      <c r="BR63" s="844"/>
      <c r="BS63" s="844"/>
      <c r="BT63" s="844"/>
      <c r="BU63" s="849"/>
      <c r="BV63" s="849"/>
      <c r="BW63" s="520"/>
      <c r="BX63" s="438"/>
      <c r="BY63" s="438"/>
      <c r="BZ63" s="438"/>
    </row>
    <row r="64" spans="1:78" s="173" customFormat="1" ht="84.95" customHeight="1">
      <c r="A64" s="698"/>
      <c r="B64" s="782"/>
      <c r="C64" s="782"/>
      <c r="D64" s="693"/>
      <c r="E64" s="766"/>
      <c r="F64" s="693"/>
      <c r="G64" s="694"/>
      <c r="H64" s="694"/>
      <c r="I64" s="694"/>
      <c r="J64" s="698"/>
      <c r="K64" s="547"/>
      <c r="L64" s="547"/>
      <c r="M64" s="693"/>
      <c r="N64" s="584"/>
      <c r="O64" s="584"/>
      <c r="P64" s="584"/>
      <c r="Q64" s="547"/>
      <c r="R64" s="547"/>
      <c r="S64" s="753"/>
      <c r="T64" s="727"/>
      <c r="U64" s="727"/>
      <c r="V64" s="567"/>
      <c r="W64" s="567"/>
      <c r="X64" s="331"/>
      <c r="Y64" s="727"/>
      <c r="Z64" s="754"/>
      <c r="AA64" s="754"/>
      <c r="AB64" s="750"/>
      <c r="AC64" s="750"/>
      <c r="AD64" s="842"/>
      <c r="AE64" s="842"/>
      <c r="AF64" s="537"/>
      <c r="AG64" s="823"/>
      <c r="AH64" s="824"/>
      <c r="AI64" s="51" t="s">
        <v>210</v>
      </c>
      <c r="AJ64" s="51"/>
      <c r="AK64" s="190">
        <v>4</v>
      </c>
      <c r="AL64" s="172">
        <v>3.7497055500662159E-2</v>
      </c>
      <c r="AM64" s="52" t="s">
        <v>513</v>
      </c>
      <c r="AN64" s="183" t="s">
        <v>494</v>
      </c>
      <c r="AO64" s="51" t="s">
        <v>640</v>
      </c>
      <c r="AP64" s="88"/>
      <c r="AQ64" s="88">
        <v>0</v>
      </c>
      <c r="AR64" s="51"/>
      <c r="AS64" s="88"/>
      <c r="AT64" s="88"/>
      <c r="AU64" s="51" t="s">
        <v>641</v>
      </c>
      <c r="AV64" s="88">
        <v>0</v>
      </c>
      <c r="AW64" s="371">
        <f>AV64/AK64</f>
        <v>0</v>
      </c>
      <c r="AX64" s="88"/>
      <c r="AY64" s="87">
        <v>70000000</v>
      </c>
      <c r="AZ64" s="537"/>
      <c r="BA64" s="51" t="s">
        <v>337</v>
      </c>
      <c r="BB64" s="519"/>
      <c r="BC64" s="88" t="s">
        <v>454</v>
      </c>
      <c r="BD64" s="51" t="s">
        <v>210</v>
      </c>
      <c r="BE64" s="52" t="s">
        <v>492</v>
      </c>
      <c r="BF64" s="171" t="s">
        <v>347</v>
      </c>
      <c r="BG64" s="520"/>
      <c r="BH64" s="902"/>
      <c r="BI64" s="902"/>
      <c r="BJ64" s="902"/>
      <c r="BK64" s="902"/>
      <c r="BL64" s="850"/>
      <c r="BM64" s="844"/>
      <c r="BN64" s="844"/>
      <c r="BO64" s="846"/>
      <c r="BP64" s="849"/>
      <c r="BQ64" s="849"/>
      <c r="BR64" s="844"/>
      <c r="BS64" s="844"/>
      <c r="BT64" s="844"/>
      <c r="BU64" s="849"/>
      <c r="BV64" s="849"/>
      <c r="BW64" s="52" t="s">
        <v>513</v>
      </c>
      <c r="BX64" s="438"/>
      <c r="BY64" s="439"/>
      <c r="BZ64" s="439"/>
    </row>
    <row r="65" spans="1:78" s="173" customFormat="1" ht="84.95" customHeight="1">
      <c r="A65" s="698"/>
      <c r="B65" s="782"/>
      <c r="C65" s="782"/>
      <c r="D65" s="693"/>
      <c r="E65" s="766"/>
      <c r="F65" s="693"/>
      <c r="G65" s="765">
        <v>0.8</v>
      </c>
      <c r="H65" s="692" t="s">
        <v>342</v>
      </c>
      <c r="I65" s="765">
        <v>0.8</v>
      </c>
      <c r="J65" s="698"/>
      <c r="K65" s="547" t="s">
        <v>292</v>
      </c>
      <c r="L65" s="547" t="s">
        <v>343</v>
      </c>
      <c r="M65" s="693"/>
      <c r="N65" s="584" t="s">
        <v>257</v>
      </c>
      <c r="O65" s="584"/>
      <c r="P65" s="584" t="s">
        <v>344</v>
      </c>
      <c r="Q65" s="547" t="s">
        <v>313</v>
      </c>
      <c r="R65" s="547">
        <v>16</v>
      </c>
      <c r="S65" s="547">
        <v>14</v>
      </c>
      <c r="T65" s="728">
        <v>56</v>
      </c>
      <c r="U65" s="728">
        <f>AP65+AP66+AP67</f>
        <v>5</v>
      </c>
      <c r="V65" s="568">
        <v>10</v>
      </c>
      <c r="W65" s="568">
        <v>2</v>
      </c>
      <c r="X65" s="332"/>
      <c r="Y65" s="728">
        <f>U65+V65+W65</f>
        <v>17</v>
      </c>
      <c r="Z65" s="754">
        <v>1</v>
      </c>
      <c r="AA65" s="754">
        <v>1</v>
      </c>
      <c r="AB65" s="750" t="s">
        <v>405</v>
      </c>
      <c r="AC65" s="750" t="s">
        <v>406</v>
      </c>
      <c r="AD65" s="840" t="s">
        <v>414</v>
      </c>
      <c r="AE65" s="840" t="s">
        <v>415</v>
      </c>
      <c r="AF65" s="537"/>
      <c r="AG65" s="823"/>
      <c r="AH65" s="824"/>
      <c r="AI65" s="51" t="s">
        <v>211</v>
      </c>
      <c r="AJ65" s="51"/>
      <c r="AK65" s="190">
        <v>2</v>
      </c>
      <c r="AL65" s="172">
        <v>9.1064277644465244E-2</v>
      </c>
      <c r="AM65" s="52" t="s">
        <v>447</v>
      </c>
      <c r="AN65" s="183" t="s">
        <v>494</v>
      </c>
      <c r="AO65" s="51" t="s">
        <v>642</v>
      </c>
      <c r="AP65" s="88">
        <v>1</v>
      </c>
      <c r="AQ65" s="88">
        <v>10</v>
      </c>
      <c r="AR65" s="51" t="s">
        <v>643</v>
      </c>
      <c r="AS65" s="88"/>
      <c r="AT65" s="88"/>
      <c r="AU65" s="51"/>
      <c r="AV65" s="88">
        <v>0</v>
      </c>
      <c r="AW65" s="371">
        <f t="shared" ref="AW65:AW70" si="12">AV65/AK65</f>
        <v>0</v>
      </c>
      <c r="AX65" s="88"/>
      <c r="AY65" s="87">
        <v>170000000</v>
      </c>
      <c r="AZ65" s="537"/>
      <c r="BA65" s="51" t="s">
        <v>337</v>
      </c>
      <c r="BB65" s="519"/>
      <c r="BC65" s="88" t="s">
        <v>454</v>
      </c>
      <c r="BD65" s="51" t="s">
        <v>211</v>
      </c>
      <c r="BE65" s="52" t="s">
        <v>442</v>
      </c>
      <c r="BF65" s="170" t="s">
        <v>347</v>
      </c>
      <c r="BG65" s="518" t="s">
        <v>372</v>
      </c>
      <c r="BH65" s="900">
        <v>963878453</v>
      </c>
      <c r="BI65" s="900">
        <v>452853432</v>
      </c>
      <c r="BJ65" s="900">
        <v>493853432</v>
      </c>
      <c r="BK65" s="900">
        <v>493853432</v>
      </c>
      <c r="BL65" s="848">
        <f>+BK65/BH65</f>
        <v>0.51236069284764896</v>
      </c>
      <c r="BM65" s="844"/>
      <c r="BN65" s="844"/>
      <c r="BO65" s="846"/>
      <c r="BP65" s="849"/>
      <c r="BQ65" s="849"/>
      <c r="BR65" s="844"/>
      <c r="BS65" s="844"/>
      <c r="BT65" s="844"/>
      <c r="BU65" s="849"/>
      <c r="BV65" s="849"/>
      <c r="BW65" s="52" t="s">
        <v>447</v>
      </c>
      <c r="BX65" s="438"/>
      <c r="BY65" s="437" t="s">
        <v>420</v>
      </c>
      <c r="BZ65" s="437" t="s">
        <v>421</v>
      </c>
    </row>
    <row r="66" spans="1:78" s="173" customFormat="1" ht="84.95" customHeight="1">
      <c r="A66" s="698"/>
      <c r="B66" s="782"/>
      <c r="C66" s="782"/>
      <c r="D66" s="693"/>
      <c r="E66" s="766"/>
      <c r="F66" s="693"/>
      <c r="G66" s="693"/>
      <c r="H66" s="693"/>
      <c r="I66" s="693"/>
      <c r="J66" s="698"/>
      <c r="K66" s="547"/>
      <c r="L66" s="547"/>
      <c r="M66" s="693"/>
      <c r="N66" s="584"/>
      <c r="O66" s="584"/>
      <c r="P66" s="584"/>
      <c r="Q66" s="547"/>
      <c r="R66" s="547"/>
      <c r="S66" s="547"/>
      <c r="T66" s="727"/>
      <c r="U66" s="727"/>
      <c r="V66" s="569"/>
      <c r="W66" s="569"/>
      <c r="X66" s="333"/>
      <c r="Y66" s="727"/>
      <c r="Z66" s="754"/>
      <c r="AA66" s="754"/>
      <c r="AB66" s="750"/>
      <c r="AC66" s="750"/>
      <c r="AD66" s="841"/>
      <c r="AE66" s="841"/>
      <c r="AF66" s="537"/>
      <c r="AG66" s="823"/>
      <c r="AH66" s="824"/>
      <c r="AI66" s="51" t="s">
        <v>212</v>
      </c>
      <c r="AJ66" s="51"/>
      <c r="AK66" s="190">
        <v>11</v>
      </c>
      <c r="AL66" s="172">
        <v>0.23264440740221168</v>
      </c>
      <c r="AM66" s="52" t="s">
        <v>514</v>
      </c>
      <c r="AN66" s="183" t="s">
        <v>494</v>
      </c>
      <c r="AO66" s="51" t="s">
        <v>644</v>
      </c>
      <c r="AP66" s="88">
        <v>3</v>
      </c>
      <c r="AQ66" s="88">
        <f>25+12</f>
        <v>37</v>
      </c>
      <c r="AR66" s="51" t="s">
        <v>645</v>
      </c>
      <c r="AS66" s="88">
        <v>3</v>
      </c>
      <c r="AT66" s="88">
        <v>58</v>
      </c>
      <c r="AU66" s="51"/>
      <c r="AV66" s="88">
        <v>0</v>
      </c>
      <c r="AW66" s="371">
        <f t="shared" si="12"/>
        <v>0</v>
      </c>
      <c r="AX66" s="88"/>
      <c r="AY66" s="87">
        <v>434303662</v>
      </c>
      <c r="AZ66" s="537"/>
      <c r="BA66" s="51" t="s">
        <v>336</v>
      </c>
      <c r="BB66" s="519"/>
      <c r="BC66" s="88" t="s">
        <v>454</v>
      </c>
      <c r="BD66" s="51" t="s">
        <v>212</v>
      </c>
      <c r="BE66" s="52" t="s">
        <v>451</v>
      </c>
      <c r="BF66" s="170" t="s">
        <v>372</v>
      </c>
      <c r="BG66" s="519"/>
      <c r="BH66" s="901"/>
      <c r="BI66" s="901"/>
      <c r="BJ66" s="901"/>
      <c r="BK66" s="901"/>
      <c r="BL66" s="849"/>
      <c r="BM66" s="844"/>
      <c r="BN66" s="844"/>
      <c r="BO66" s="846"/>
      <c r="BP66" s="849"/>
      <c r="BQ66" s="849"/>
      <c r="BR66" s="844"/>
      <c r="BS66" s="844"/>
      <c r="BT66" s="844"/>
      <c r="BU66" s="849"/>
      <c r="BV66" s="849"/>
      <c r="BW66" s="52" t="s">
        <v>514</v>
      </c>
      <c r="BX66" s="438"/>
      <c r="BY66" s="438"/>
      <c r="BZ66" s="438"/>
    </row>
    <row r="67" spans="1:78" s="173" customFormat="1" ht="84.95" customHeight="1">
      <c r="A67" s="698"/>
      <c r="B67" s="782"/>
      <c r="C67" s="782"/>
      <c r="D67" s="693"/>
      <c r="E67" s="766"/>
      <c r="F67" s="693"/>
      <c r="G67" s="693"/>
      <c r="H67" s="693"/>
      <c r="I67" s="693"/>
      <c r="J67" s="698"/>
      <c r="K67" s="547"/>
      <c r="L67" s="547"/>
      <c r="M67" s="693"/>
      <c r="N67" s="584"/>
      <c r="O67" s="584"/>
      <c r="P67" s="584"/>
      <c r="Q67" s="547"/>
      <c r="R67" s="547"/>
      <c r="S67" s="547"/>
      <c r="T67" s="727"/>
      <c r="U67" s="727"/>
      <c r="V67" s="569"/>
      <c r="W67" s="569"/>
      <c r="X67" s="333"/>
      <c r="Y67" s="727"/>
      <c r="Z67" s="754"/>
      <c r="AA67" s="754"/>
      <c r="AB67" s="750"/>
      <c r="AC67" s="750"/>
      <c r="AD67" s="841"/>
      <c r="AE67" s="841"/>
      <c r="AF67" s="537"/>
      <c r="AG67" s="823"/>
      <c r="AH67" s="824"/>
      <c r="AI67" s="51" t="s">
        <v>213</v>
      </c>
      <c r="AJ67" s="51"/>
      <c r="AK67" s="190">
        <v>1</v>
      </c>
      <c r="AL67" s="172">
        <v>3.2140333286281846E-2</v>
      </c>
      <c r="AM67" s="52" t="s">
        <v>515</v>
      </c>
      <c r="AN67" s="183" t="s">
        <v>494</v>
      </c>
      <c r="AO67" s="51" t="s">
        <v>646</v>
      </c>
      <c r="AP67" s="88">
        <v>1</v>
      </c>
      <c r="AQ67" s="88">
        <f>35+39</f>
        <v>74</v>
      </c>
      <c r="AR67" s="190" t="s">
        <v>647</v>
      </c>
      <c r="AS67" s="88">
        <v>1</v>
      </c>
      <c r="AT67" s="88">
        <v>48</v>
      </c>
      <c r="AU67" s="51"/>
      <c r="AV67" s="88">
        <v>0</v>
      </c>
      <c r="AW67" s="371">
        <f t="shared" si="12"/>
        <v>0</v>
      </c>
      <c r="AX67" s="88"/>
      <c r="AY67" s="87">
        <v>60000000</v>
      </c>
      <c r="AZ67" s="537"/>
      <c r="BA67" s="51" t="s">
        <v>337</v>
      </c>
      <c r="BB67" s="519"/>
      <c r="BC67" s="88" t="s">
        <v>454</v>
      </c>
      <c r="BD67" s="51" t="s">
        <v>213</v>
      </c>
      <c r="BE67" s="52" t="s">
        <v>451</v>
      </c>
      <c r="BF67" s="170" t="s">
        <v>347</v>
      </c>
      <c r="BG67" s="520"/>
      <c r="BH67" s="902"/>
      <c r="BI67" s="902"/>
      <c r="BJ67" s="902"/>
      <c r="BK67" s="902"/>
      <c r="BL67" s="850"/>
      <c r="BM67" s="844"/>
      <c r="BN67" s="844"/>
      <c r="BO67" s="846"/>
      <c r="BP67" s="849"/>
      <c r="BQ67" s="849"/>
      <c r="BR67" s="844"/>
      <c r="BS67" s="844"/>
      <c r="BT67" s="844"/>
      <c r="BU67" s="849"/>
      <c r="BV67" s="849"/>
      <c r="BW67" s="52" t="s">
        <v>515</v>
      </c>
      <c r="BX67" s="438"/>
      <c r="BY67" s="438"/>
      <c r="BZ67" s="438"/>
    </row>
    <row r="68" spans="1:78" s="173" customFormat="1" ht="84.95" customHeight="1">
      <c r="A68" s="698"/>
      <c r="B68" s="782"/>
      <c r="C68" s="782"/>
      <c r="D68" s="693"/>
      <c r="E68" s="766"/>
      <c r="F68" s="693"/>
      <c r="G68" s="693"/>
      <c r="H68" s="693"/>
      <c r="I68" s="693"/>
      <c r="J68" s="698"/>
      <c r="K68" s="547"/>
      <c r="L68" s="547"/>
      <c r="M68" s="693"/>
      <c r="N68" s="584"/>
      <c r="O68" s="584"/>
      <c r="P68" s="584"/>
      <c r="Q68" s="547"/>
      <c r="R68" s="547"/>
      <c r="S68" s="547"/>
      <c r="T68" s="727"/>
      <c r="U68" s="727"/>
      <c r="V68" s="569"/>
      <c r="W68" s="569"/>
      <c r="X68" s="333"/>
      <c r="Y68" s="727"/>
      <c r="Z68" s="754"/>
      <c r="AA68" s="754"/>
      <c r="AB68" s="750"/>
      <c r="AC68" s="750"/>
      <c r="AD68" s="841"/>
      <c r="AE68" s="841"/>
      <c r="AF68" s="537"/>
      <c r="AG68" s="823"/>
      <c r="AH68" s="824"/>
      <c r="AI68" s="51" t="s">
        <v>214</v>
      </c>
      <c r="AJ68" s="51"/>
      <c r="AK68" s="190">
        <v>1</v>
      </c>
      <c r="AL68" s="172">
        <v>2.4105249964711386E-2</v>
      </c>
      <c r="AM68" s="52" t="s">
        <v>445</v>
      </c>
      <c r="AN68" s="183" t="s">
        <v>494</v>
      </c>
      <c r="AO68" s="51"/>
      <c r="AP68" s="88"/>
      <c r="AQ68" s="88"/>
      <c r="AR68" s="51" t="s">
        <v>648</v>
      </c>
      <c r="AS68" s="88">
        <v>1</v>
      </c>
      <c r="AT68" s="88">
        <v>122</v>
      </c>
      <c r="AU68" s="51" t="s">
        <v>649</v>
      </c>
      <c r="AV68" s="88">
        <v>1</v>
      </c>
      <c r="AW68" s="371">
        <f t="shared" si="12"/>
        <v>1</v>
      </c>
      <c r="AX68" s="88">
        <f>3080+42</f>
        <v>3122</v>
      </c>
      <c r="AY68" s="87">
        <v>45000000</v>
      </c>
      <c r="AZ68" s="537"/>
      <c r="BA68" s="51" t="s">
        <v>337</v>
      </c>
      <c r="BB68" s="519"/>
      <c r="BC68" s="88" t="s">
        <v>454</v>
      </c>
      <c r="BD68" s="51" t="s">
        <v>214</v>
      </c>
      <c r="BE68" s="52" t="s">
        <v>455</v>
      </c>
      <c r="BF68" s="170" t="s">
        <v>347</v>
      </c>
      <c r="BG68" s="934" t="s">
        <v>526</v>
      </c>
      <c r="BH68" s="932">
        <v>605138638</v>
      </c>
      <c r="BI68" s="900">
        <v>0</v>
      </c>
      <c r="BJ68" s="900"/>
      <c r="BK68" s="900">
        <v>438495000</v>
      </c>
      <c r="BL68" s="848">
        <f>+BK68/BH68</f>
        <v>0.7246190748110849</v>
      </c>
      <c r="BM68" s="844"/>
      <c r="BN68" s="844"/>
      <c r="BO68" s="846"/>
      <c r="BP68" s="849"/>
      <c r="BQ68" s="849"/>
      <c r="BR68" s="844"/>
      <c r="BS68" s="844"/>
      <c r="BT68" s="844"/>
      <c r="BU68" s="849"/>
      <c r="BV68" s="849"/>
      <c r="BW68" s="52" t="s">
        <v>445</v>
      </c>
      <c r="BX68" s="438"/>
      <c r="BY68" s="438"/>
      <c r="BZ68" s="438"/>
    </row>
    <row r="69" spans="1:78" s="173" customFormat="1" ht="84.95" customHeight="1">
      <c r="A69" s="698"/>
      <c r="B69" s="782"/>
      <c r="C69" s="782"/>
      <c r="D69" s="693"/>
      <c r="E69" s="766"/>
      <c r="F69" s="693"/>
      <c r="G69" s="693"/>
      <c r="H69" s="693"/>
      <c r="I69" s="693"/>
      <c r="J69" s="698"/>
      <c r="K69" s="547"/>
      <c r="L69" s="547"/>
      <c r="M69" s="693"/>
      <c r="N69" s="584"/>
      <c r="O69" s="584"/>
      <c r="P69" s="584"/>
      <c r="Q69" s="547"/>
      <c r="R69" s="547"/>
      <c r="S69" s="547"/>
      <c r="T69" s="727"/>
      <c r="U69" s="727"/>
      <c r="V69" s="569"/>
      <c r="W69" s="569"/>
      <c r="X69" s="333"/>
      <c r="Y69" s="727"/>
      <c r="Z69" s="754"/>
      <c r="AA69" s="754"/>
      <c r="AB69" s="750"/>
      <c r="AC69" s="750"/>
      <c r="AD69" s="841"/>
      <c r="AE69" s="841"/>
      <c r="AF69" s="537"/>
      <c r="AG69" s="823"/>
      <c r="AH69" s="824"/>
      <c r="AI69" s="51" t="s">
        <v>215</v>
      </c>
      <c r="AJ69" s="51"/>
      <c r="AK69" s="51">
        <v>3</v>
      </c>
      <c r="AL69" s="172">
        <v>1.9284199971769108E-2</v>
      </c>
      <c r="AM69" s="52" t="s">
        <v>464</v>
      </c>
      <c r="AN69" s="183" t="s">
        <v>494</v>
      </c>
      <c r="AO69" s="51" t="s">
        <v>664</v>
      </c>
      <c r="AP69" s="51">
        <v>1</v>
      </c>
      <c r="AQ69" s="88">
        <v>105</v>
      </c>
      <c r="AR69" s="51"/>
      <c r="AS69" s="88"/>
      <c r="AT69" s="88"/>
      <c r="AU69" s="51" t="s">
        <v>641</v>
      </c>
      <c r="AV69" s="88">
        <v>0</v>
      </c>
      <c r="AW69" s="371">
        <f t="shared" si="12"/>
        <v>0</v>
      </c>
      <c r="AX69" s="88"/>
      <c r="AY69" s="87">
        <v>36000000</v>
      </c>
      <c r="AZ69" s="537"/>
      <c r="BA69" s="51" t="s">
        <v>337</v>
      </c>
      <c r="BB69" s="519"/>
      <c r="BC69" s="88" t="s">
        <v>454</v>
      </c>
      <c r="BD69" s="51" t="s">
        <v>215</v>
      </c>
      <c r="BE69" s="52" t="s">
        <v>457</v>
      </c>
      <c r="BF69" s="170" t="s">
        <v>347</v>
      </c>
      <c r="BG69" s="934"/>
      <c r="BH69" s="932"/>
      <c r="BI69" s="901"/>
      <c r="BJ69" s="901"/>
      <c r="BK69" s="901"/>
      <c r="BL69" s="849"/>
      <c r="BM69" s="844"/>
      <c r="BN69" s="844"/>
      <c r="BO69" s="846"/>
      <c r="BP69" s="849"/>
      <c r="BQ69" s="849"/>
      <c r="BR69" s="844"/>
      <c r="BS69" s="844"/>
      <c r="BT69" s="844"/>
      <c r="BU69" s="849"/>
      <c r="BV69" s="849"/>
      <c r="BW69" s="52" t="s">
        <v>464</v>
      </c>
      <c r="BX69" s="438"/>
      <c r="BY69" s="438"/>
      <c r="BZ69" s="438"/>
    </row>
    <row r="70" spans="1:78" s="173" customFormat="1" ht="84.95" customHeight="1">
      <c r="A70" s="698"/>
      <c r="B70" s="782"/>
      <c r="C70" s="782"/>
      <c r="D70" s="694"/>
      <c r="E70" s="767"/>
      <c r="F70" s="694"/>
      <c r="G70" s="694"/>
      <c r="H70" s="694"/>
      <c r="I70" s="694"/>
      <c r="J70" s="698"/>
      <c r="K70" s="547"/>
      <c r="L70" s="547"/>
      <c r="M70" s="694"/>
      <c r="N70" s="584"/>
      <c r="O70" s="584"/>
      <c r="P70" s="584"/>
      <c r="Q70" s="547"/>
      <c r="R70" s="547"/>
      <c r="S70" s="547"/>
      <c r="T70" s="727"/>
      <c r="U70" s="727"/>
      <c r="V70" s="570"/>
      <c r="W70" s="570"/>
      <c r="X70" s="334"/>
      <c r="Y70" s="727"/>
      <c r="Z70" s="754"/>
      <c r="AA70" s="754"/>
      <c r="AB70" s="750"/>
      <c r="AC70" s="750"/>
      <c r="AD70" s="842"/>
      <c r="AE70" s="842"/>
      <c r="AF70" s="537"/>
      <c r="AG70" s="823"/>
      <c r="AH70" s="824"/>
      <c r="AI70" s="51" t="s">
        <v>216</v>
      </c>
      <c r="AJ70" s="51"/>
      <c r="AK70" s="51">
        <v>1</v>
      </c>
      <c r="AL70" s="172">
        <v>2.6783611071901539E-2</v>
      </c>
      <c r="AM70" s="52" t="s">
        <v>447</v>
      </c>
      <c r="AN70" s="183" t="s">
        <v>494</v>
      </c>
      <c r="AO70" s="51"/>
      <c r="AP70" s="51"/>
      <c r="AQ70" s="88"/>
      <c r="AR70" s="51"/>
      <c r="AS70" s="51"/>
      <c r="AT70" s="88"/>
      <c r="AU70" s="51"/>
      <c r="AV70" s="88">
        <v>0</v>
      </c>
      <c r="AW70" s="371">
        <f t="shared" si="12"/>
        <v>0</v>
      </c>
      <c r="AX70" s="88"/>
      <c r="AY70" s="87">
        <v>50000000</v>
      </c>
      <c r="AZ70" s="537"/>
      <c r="BA70" s="51" t="s">
        <v>337</v>
      </c>
      <c r="BB70" s="520"/>
      <c r="BC70" s="88" t="s">
        <v>454</v>
      </c>
      <c r="BD70" s="51" t="s">
        <v>216</v>
      </c>
      <c r="BE70" s="52" t="s">
        <v>473</v>
      </c>
      <c r="BF70" s="170" t="s">
        <v>347</v>
      </c>
      <c r="BG70" s="304" t="s">
        <v>617</v>
      </c>
      <c r="BH70" s="305">
        <v>31548950</v>
      </c>
      <c r="BI70" s="220">
        <v>0</v>
      </c>
      <c r="BJ70" s="220">
        <v>0</v>
      </c>
      <c r="BK70" s="220">
        <v>0</v>
      </c>
      <c r="BL70" s="299">
        <f>+BK70/BH70</f>
        <v>0</v>
      </c>
      <c r="BM70" s="845"/>
      <c r="BN70" s="845"/>
      <c r="BO70" s="847"/>
      <c r="BP70" s="850"/>
      <c r="BQ70" s="850"/>
      <c r="BR70" s="845"/>
      <c r="BS70" s="845"/>
      <c r="BT70" s="845"/>
      <c r="BU70" s="850"/>
      <c r="BV70" s="850"/>
      <c r="BW70" s="52" t="s">
        <v>447</v>
      </c>
      <c r="BX70" s="439"/>
      <c r="BY70" s="439"/>
      <c r="BZ70" s="439"/>
    </row>
    <row r="71" spans="1:78" s="146" customFormat="1" ht="84.95" customHeight="1">
      <c r="A71" s="698"/>
      <c r="B71" s="782"/>
      <c r="C71" s="782"/>
      <c r="D71" s="548" t="s">
        <v>264</v>
      </c>
      <c r="E71" s="548" t="s">
        <v>265</v>
      </c>
      <c r="F71" s="548" t="s">
        <v>272</v>
      </c>
      <c r="G71" s="768">
        <v>0.8</v>
      </c>
      <c r="H71" s="548" t="s">
        <v>342</v>
      </c>
      <c r="I71" s="768">
        <v>0.8</v>
      </c>
      <c r="J71" s="698"/>
      <c r="K71" s="548" t="s">
        <v>293</v>
      </c>
      <c r="L71" s="548" t="s">
        <v>343</v>
      </c>
      <c r="M71" s="548" t="s">
        <v>354</v>
      </c>
      <c r="N71" s="548" t="s">
        <v>378</v>
      </c>
      <c r="O71" s="548"/>
      <c r="P71" s="548" t="s">
        <v>344</v>
      </c>
      <c r="Q71" s="548" t="s">
        <v>314</v>
      </c>
      <c r="R71" s="577">
        <v>2</v>
      </c>
      <c r="S71" s="577">
        <v>2</v>
      </c>
      <c r="T71" s="456">
        <v>2</v>
      </c>
      <c r="U71" s="456">
        <v>1</v>
      </c>
      <c r="V71" s="774">
        <v>0</v>
      </c>
      <c r="W71" s="456">
        <v>1</v>
      </c>
      <c r="X71" s="294"/>
      <c r="Y71" s="456">
        <f>U71+V71+W71</f>
        <v>2</v>
      </c>
      <c r="Z71" s="780">
        <f>Y71/S71</f>
        <v>1</v>
      </c>
      <c r="AA71" s="780">
        <v>1</v>
      </c>
      <c r="AB71" s="770" t="s">
        <v>405</v>
      </c>
      <c r="AC71" s="770" t="s">
        <v>406</v>
      </c>
      <c r="AD71" s="770" t="s">
        <v>414</v>
      </c>
      <c r="AE71" s="770" t="s">
        <v>415</v>
      </c>
      <c r="AF71" s="552" t="s">
        <v>217</v>
      </c>
      <c r="AG71" s="553">
        <v>2021130010006</v>
      </c>
      <c r="AH71" s="552" t="s">
        <v>218</v>
      </c>
      <c r="AI71" s="459" t="s">
        <v>219</v>
      </c>
      <c r="AJ71" s="459"/>
      <c r="AK71" s="449">
        <v>1</v>
      </c>
      <c r="AL71" s="825">
        <v>0.6632860859565658</v>
      </c>
      <c r="AM71" s="449" t="s">
        <v>447</v>
      </c>
      <c r="AN71" s="827" t="s">
        <v>494</v>
      </c>
      <c r="AO71" s="459" t="s">
        <v>619</v>
      </c>
      <c r="AP71" s="459">
        <v>1</v>
      </c>
      <c r="AQ71" s="459">
        <v>1</v>
      </c>
      <c r="AR71" s="459" t="s">
        <v>620</v>
      </c>
      <c r="AS71" s="459">
        <v>1</v>
      </c>
      <c r="AT71" s="459">
        <v>1</v>
      </c>
      <c r="AU71" s="459" t="s">
        <v>621</v>
      </c>
      <c r="AV71" s="459">
        <v>1</v>
      </c>
      <c r="AW71" s="418">
        <f>AV71/AK71</f>
        <v>1</v>
      </c>
      <c r="AX71" s="459">
        <v>1</v>
      </c>
      <c r="AY71" s="145">
        <v>90000000</v>
      </c>
      <c r="AZ71" s="513" t="s">
        <v>325</v>
      </c>
      <c r="BA71" s="142" t="s">
        <v>335</v>
      </c>
      <c r="BB71" s="459" t="s">
        <v>392</v>
      </c>
      <c r="BC71" s="449" t="s">
        <v>454</v>
      </c>
      <c r="BD71" s="449" t="s">
        <v>467</v>
      </c>
      <c r="BE71" s="449" t="s">
        <v>466</v>
      </c>
      <c r="BF71" s="144" t="s">
        <v>331</v>
      </c>
      <c r="BG71" s="142" t="s">
        <v>331</v>
      </c>
      <c r="BH71" s="201">
        <v>71600000</v>
      </c>
      <c r="BI71" s="201">
        <v>71600000</v>
      </c>
      <c r="BJ71" s="201">
        <v>71600000</v>
      </c>
      <c r="BK71" s="201">
        <v>71600000</v>
      </c>
      <c r="BL71" s="210">
        <f>+BK71/BH71</f>
        <v>1</v>
      </c>
      <c r="BM71" s="851">
        <v>232319142</v>
      </c>
      <c r="BN71" s="851">
        <v>218243000</v>
      </c>
      <c r="BO71" s="851">
        <v>131900000</v>
      </c>
      <c r="BP71" s="494">
        <f>BN71/BM71</f>
        <v>0.93941032203020103</v>
      </c>
      <c r="BQ71" s="494">
        <f>BO71/BM71</f>
        <v>0.56775347422727651</v>
      </c>
      <c r="BR71" s="851">
        <v>500719142.21000004</v>
      </c>
      <c r="BS71" s="851">
        <v>216449325</v>
      </c>
      <c r="BT71" s="851">
        <v>202399400</v>
      </c>
      <c r="BU71" s="494">
        <f>BS71/BR71</f>
        <v>0.43227691285112052</v>
      </c>
      <c r="BV71" s="494">
        <f>BT71/BS71</f>
        <v>0.93508907916437256</v>
      </c>
      <c r="BW71" s="449" t="s">
        <v>447</v>
      </c>
      <c r="BX71" s="467"/>
      <c r="BY71" s="449" t="s">
        <v>420</v>
      </c>
      <c r="BZ71" s="449" t="s">
        <v>421</v>
      </c>
    </row>
    <row r="72" spans="1:78" s="146" customFormat="1" ht="84.95" customHeight="1">
      <c r="A72" s="698"/>
      <c r="B72" s="782"/>
      <c r="C72" s="782"/>
      <c r="D72" s="548"/>
      <c r="E72" s="548"/>
      <c r="F72" s="548"/>
      <c r="G72" s="768"/>
      <c r="H72" s="548"/>
      <c r="I72" s="768"/>
      <c r="J72" s="698"/>
      <c r="K72" s="548"/>
      <c r="L72" s="548"/>
      <c r="M72" s="548"/>
      <c r="N72" s="548"/>
      <c r="O72" s="548"/>
      <c r="P72" s="548"/>
      <c r="Q72" s="548"/>
      <c r="R72" s="577"/>
      <c r="S72" s="577"/>
      <c r="T72" s="456"/>
      <c r="U72" s="456"/>
      <c r="V72" s="775"/>
      <c r="W72" s="456"/>
      <c r="X72" s="295"/>
      <c r="Y72" s="456"/>
      <c r="Z72" s="780"/>
      <c r="AA72" s="780"/>
      <c r="AB72" s="770"/>
      <c r="AC72" s="770"/>
      <c r="AD72" s="770"/>
      <c r="AE72" s="770"/>
      <c r="AF72" s="552"/>
      <c r="AG72" s="553"/>
      <c r="AH72" s="552"/>
      <c r="AI72" s="460"/>
      <c r="AJ72" s="460"/>
      <c r="AK72" s="450"/>
      <c r="AL72" s="826"/>
      <c r="AM72" s="450"/>
      <c r="AN72" s="828"/>
      <c r="AO72" s="460"/>
      <c r="AP72" s="460"/>
      <c r="AQ72" s="460"/>
      <c r="AR72" s="460"/>
      <c r="AS72" s="460"/>
      <c r="AT72" s="460"/>
      <c r="AU72" s="460"/>
      <c r="AV72" s="460"/>
      <c r="AW72" s="419"/>
      <c r="AX72" s="460"/>
      <c r="AY72" s="145">
        <v>242120040</v>
      </c>
      <c r="AZ72" s="513"/>
      <c r="BA72" s="142" t="s">
        <v>336</v>
      </c>
      <c r="BB72" s="512"/>
      <c r="BC72" s="450"/>
      <c r="BD72" s="450"/>
      <c r="BE72" s="450"/>
      <c r="BF72" s="144" t="s">
        <v>329</v>
      </c>
      <c r="BG72" s="142" t="s">
        <v>329</v>
      </c>
      <c r="BH72" s="201">
        <v>160719142</v>
      </c>
      <c r="BI72" s="201">
        <v>89943000</v>
      </c>
      <c r="BJ72" s="201">
        <v>89943000</v>
      </c>
      <c r="BK72" s="201">
        <v>146643000</v>
      </c>
      <c r="BL72" s="210">
        <f>+BK72/BH72</f>
        <v>0.91241776290717136</v>
      </c>
      <c r="BM72" s="852"/>
      <c r="BN72" s="852"/>
      <c r="BO72" s="852"/>
      <c r="BP72" s="495"/>
      <c r="BQ72" s="495"/>
      <c r="BR72" s="852"/>
      <c r="BS72" s="852"/>
      <c r="BT72" s="852"/>
      <c r="BU72" s="495"/>
      <c r="BV72" s="495"/>
      <c r="BW72" s="450"/>
      <c r="BX72" s="468"/>
      <c r="BY72" s="865"/>
      <c r="BZ72" s="865"/>
    </row>
    <row r="73" spans="1:78" s="146" customFormat="1" ht="84.95" customHeight="1">
      <c r="A73" s="698"/>
      <c r="B73" s="782"/>
      <c r="C73" s="782"/>
      <c r="D73" s="548"/>
      <c r="E73" s="548"/>
      <c r="F73" s="548"/>
      <c r="G73" s="548"/>
      <c r="H73" s="548"/>
      <c r="I73" s="548"/>
      <c r="J73" s="698"/>
      <c r="K73" s="548"/>
      <c r="L73" s="548"/>
      <c r="M73" s="548"/>
      <c r="N73" s="548"/>
      <c r="O73" s="548"/>
      <c r="P73" s="548"/>
      <c r="Q73" s="548"/>
      <c r="R73" s="577"/>
      <c r="S73" s="577"/>
      <c r="T73" s="456"/>
      <c r="U73" s="456"/>
      <c r="V73" s="776"/>
      <c r="W73" s="456"/>
      <c r="X73" s="296"/>
      <c r="Y73" s="456"/>
      <c r="Z73" s="780"/>
      <c r="AA73" s="780"/>
      <c r="AB73" s="770"/>
      <c r="AC73" s="770"/>
      <c r="AD73" s="770"/>
      <c r="AE73" s="770"/>
      <c r="AF73" s="552"/>
      <c r="AG73" s="553"/>
      <c r="AH73" s="552"/>
      <c r="AI73" s="143" t="s">
        <v>220</v>
      </c>
      <c r="AJ73" s="143"/>
      <c r="AK73" s="142">
        <v>1</v>
      </c>
      <c r="AL73" s="147">
        <v>0</v>
      </c>
      <c r="AM73" s="142" t="s">
        <v>447</v>
      </c>
      <c r="AN73" s="184" t="s">
        <v>494</v>
      </c>
      <c r="AO73" s="143" t="s">
        <v>622</v>
      </c>
      <c r="AP73" s="143"/>
      <c r="AQ73" s="143"/>
      <c r="AR73" s="143" t="s">
        <v>623</v>
      </c>
      <c r="AS73" s="143"/>
      <c r="AT73" s="143"/>
      <c r="AU73" s="143"/>
      <c r="AV73" s="143">
        <v>0</v>
      </c>
      <c r="AW73" s="372">
        <f>AV73/AK73</f>
        <v>0</v>
      </c>
      <c r="AX73" s="143"/>
      <c r="AY73" s="145">
        <v>168599102.21000001</v>
      </c>
      <c r="AZ73" s="513"/>
      <c r="BA73" s="142" t="s">
        <v>337</v>
      </c>
      <c r="BB73" s="512"/>
      <c r="BC73" s="142" t="s">
        <v>454</v>
      </c>
      <c r="BD73" s="142" t="s">
        <v>467</v>
      </c>
      <c r="BE73" s="142" t="s">
        <v>466</v>
      </c>
      <c r="BF73" s="144" t="s">
        <v>379</v>
      </c>
      <c r="BG73" s="142" t="s">
        <v>379</v>
      </c>
      <c r="BH73" s="201">
        <v>0</v>
      </c>
      <c r="BI73" s="201">
        <v>0</v>
      </c>
      <c r="BJ73" s="201">
        <v>0</v>
      </c>
      <c r="BK73" s="201">
        <v>0</v>
      </c>
      <c r="BL73" s="210" t="e">
        <f>+BK73/BH73</f>
        <v>#DIV/0!</v>
      </c>
      <c r="BM73" s="853"/>
      <c r="BN73" s="853"/>
      <c r="BO73" s="853"/>
      <c r="BP73" s="496"/>
      <c r="BQ73" s="496"/>
      <c r="BR73" s="853"/>
      <c r="BS73" s="853"/>
      <c r="BT73" s="853"/>
      <c r="BU73" s="496"/>
      <c r="BV73" s="496"/>
      <c r="BW73" s="142" t="s">
        <v>447</v>
      </c>
      <c r="BX73" s="469"/>
      <c r="BY73" s="865"/>
      <c r="BZ73" s="865"/>
    </row>
    <row r="74" spans="1:78" s="146" customFormat="1" ht="84.95" customHeight="1">
      <c r="A74" s="222"/>
      <c r="B74" s="782"/>
      <c r="C74" s="782"/>
      <c r="D74" s="580" t="s">
        <v>540</v>
      </c>
      <c r="E74" s="581"/>
      <c r="F74" s="581"/>
      <c r="G74" s="581"/>
      <c r="H74" s="581"/>
      <c r="I74" s="581"/>
      <c r="J74" s="581"/>
      <c r="K74" s="581"/>
      <c r="L74" s="581"/>
      <c r="M74" s="581"/>
      <c r="N74" s="581"/>
      <c r="O74" s="581"/>
      <c r="P74" s="581"/>
      <c r="Q74" s="581"/>
      <c r="R74" s="581"/>
      <c r="S74" s="581"/>
      <c r="T74" s="581"/>
      <c r="U74" s="581"/>
      <c r="V74" s="581"/>
      <c r="W74" s="581"/>
      <c r="X74" s="581"/>
      <c r="Y74" s="582"/>
      <c r="Z74" s="277">
        <f>((Z57+Z65)/2 +Z71)/2</f>
        <v>1</v>
      </c>
      <c r="AA74" s="277">
        <f>((AA57+AA65)/2+AA71)/2</f>
        <v>1</v>
      </c>
      <c r="AB74" s="228"/>
      <c r="AC74" s="228"/>
      <c r="AD74" s="250"/>
      <c r="AE74" s="250"/>
      <c r="AF74" s="233"/>
      <c r="AG74" s="272"/>
      <c r="AH74" s="233"/>
      <c r="AI74" s="273"/>
      <c r="AJ74" s="273"/>
      <c r="AK74" s="233"/>
      <c r="AL74" s="275"/>
      <c r="AM74" s="233"/>
      <c r="AN74" s="256"/>
      <c r="AO74" s="233"/>
      <c r="AP74" s="234"/>
      <c r="AQ74" s="234"/>
      <c r="AR74" s="233"/>
      <c r="AS74" s="234"/>
      <c r="AT74" s="234"/>
      <c r="AU74" s="233"/>
      <c r="AV74" s="234"/>
      <c r="AW74" s="365">
        <f>AVERAGE(AW57:AW73)</f>
        <v>0.32142857142857145</v>
      </c>
      <c r="AX74" s="234"/>
      <c r="AY74" s="265"/>
      <c r="AZ74" s="231"/>
      <c r="BA74" s="233"/>
      <c r="BB74" s="276"/>
      <c r="BC74" s="233"/>
      <c r="BD74" s="233"/>
      <c r="BE74" s="233"/>
      <c r="BF74" s="243"/>
      <c r="BG74" s="241"/>
      <c r="BH74" s="278">
        <f>+SUM(BH57:BH73)</f>
        <v>4561979654</v>
      </c>
      <c r="BI74" s="278"/>
      <c r="BJ74" s="278"/>
      <c r="BK74" s="278"/>
      <c r="BL74" s="279"/>
      <c r="BM74" s="280">
        <f>BM57+BM71</f>
        <v>4561980044</v>
      </c>
      <c r="BN74" s="280">
        <f>BN57+BN71</f>
        <v>2187145317</v>
      </c>
      <c r="BO74" s="280">
        <f>BO57+BO71</f>
        <v>1186727317</v>
      </c>
      <c r="BP74" s="279">
        <f>BN74/BM74</f>
        <v>0.47942895319688511</v>
      </c>
      <c r="BQ74" s="279">
        <f>BO74/BM74</f>
        <v>0.26013426309499216</v>
      </c>
      <c r="BR74" s="280">
        <f>BR57+BR71</f>
        <v>5301727732.0199995</v>
      </c>
      <c r="BS74" s="280">
        <f>BS57+BS71</f>
        <v>1151696763</v>
      </c>
      <c r="BT74" s="280">
        <f>BT57+BT71</f>
        <v>1078312366</v>
      </c>
      <c r="BU74" s="279">
        <f>BS74/BR74</f>
        <v>0.21723046169351184</v>
      </c>
      <c r="BV74" s="279">
        <f>BT74/BR74</f>
        <v>0.20338886123621339</v>
      </c>
      <c r="BW74" s="233"/>
      <c r="BX74" s="234"/>
      <c r="BY74" s="239"/>
      <c r="BZ74" s="239"/>
    </row>
    <row r="75" spans="1:78" s="94" customFormat="1" ht="109.5" customHeight="1">
      <c r="A75" s="683" t="s">
        <v>151</v>
      </c>
      <c r="B75" s="782"/>
      <c r="C75" s="782"/>
      <c r="D75" s="571" t="s">
        <v>266</v>
      </c>
      <c r="E75" s="571" t="s">
        <v>267</v>
      </c>
      <c r="F75" s="571" t="s">
        <v>273</v>
      </c>
      <c r="G75" s="769">
        <v>0.75</v>
      </c>
      <c r="H75" s="571" t="s">
        <v>342</v>
      </c>
      <c r="I75" s="769">
        <v>0.75</v>
      </c>
      <c r="J75" s="699" t="s">
        <v>279</v>
      </c>
      <c r="K75" s="571" t="s">
        <v>294</v>
      </c>
      <c r="L75" s="571" t="s">
        <v>343</v>
      </c>
      <c r="M75" s="571">
        <v>20</v>
      </c>
      <c r="N75" s="571" t="s">
        <v>386</v>
      </c>
      <c r="O75" s="571"/>
      <c r="P75" s="571" t="s">
        <v>344</v>
      </c>
      <c r="Q75" s="571" t="s">
        <v>387</v>
      </c>
      <c r="R75" s="571">
        <v>30</v>
      </c>
      <c r="S75" s="571">
        <v>6</v>
      </c>
      <c r="T75" s="771">
        <f>+R75-S75</f>
        <v>24</v>
      </c>
      <c r="U75" s="771">
        <v>0</v>
      </c>
      <c r="V75" s="771">
        <v>7</v>
      </c>
      <c r="W75" s="771">
        <v>7</v>
      </c>
      <c r="X75" s="345"/>
      <c r="Y75" s="771">
        <f>U75+V75</f>
        <v>7</v>
      </c>
      <c r="Z75" s="799">
        <v>1</v>
      </c>
      <c r="AA75" s="799">
        <v>1</v>
      </c>
      <c r="AB75" s="781" t="s">
        <v>407</v>
      </c>
      <c r="AC75" s="781" t="s">
        <v>408</v>
      </c>
      <c r="AD75" s="549" t="s">
        <v>416</v>
      </c>
      <c r="AE75" s="549" t="s">
        <v>417</v>
      </c>
      <c r="AF75" s="514" t="s">
        <v>221</v>
      </c>
      <c r="AG75" s="721">
        <v>2020130010213</v>
      </c>
      <c r="AH75" s="514" t="s">
        <v>222</v>
      </c>
      <c r="AI75" s="89" t="s">
        <v>223</v>
      </c>
      <c r="AJ75" s="89"/>
      <c r="AK75" s="91">
        <v>6</v>
      </c>
      <c r="AL75" s="90">
        <v>0.19721370134773555</v>
      </c>
      <c r="AM75" s="89" t="s">
        <v>448</v>
      </c>
      <c r="AN75" s="185" t="s">
        <v>494</v>
      </c>
      <c r="AO75" s="89"/>
      <c r="AP75" s="91"/>
      <c r="AQ75" s="91"/>
      <c r="AR75" s="89" t="s">
        <v>577</v>
      </c>
      <c r="AS75" s="91"/>
      <c r="AT75" s="91"/>
      <c r="AU75" s="89" t="s">
        <v>624</v>
      </c>
      <c r="AV75" s="89">
        <v>6</v>
      </c>
      <c r="AW75" s="211">
        <f>AV75/AK75</f>
        <v>1</v>
      </c>
      <c r="AX75" s="91">
        <v>69</v>
      </c>
      <c r="AY75" s="93">
        <v>145190375.55000001</v>
      </c>
      <c r="AZ75" s="514" t="s">
        <v>326</v>
      </c>
      <c r="BA75" s="89" t="s">
        <v>337</v>
      </c>
      <c r="BB75" s="461" t="s">
        <v>390</v>
      </c>
      <c r="BC75" s="91" t="s">
        <v>454</v>
      </c>
      <c r="BD75" s="89" t="s">
        <v>474</v>
      </c>
      <c r="BE75" s="89" t="s">
        <v>443</v>
      </c>
      <c r="BF75" s="92" t="s">
        <v>347</v>
      </c>
      <c r="BG75" s="461" t="s">
        <v>331</v>
      </c>
      <c r="BH75" s="907">
        <v>227491640</v>
      </c>
      <c r="BI75" s="907">
        <v>148800000</v>
      </c>
      <c r="BJ75" s="907">
        <v>148800000</v>
      </c>
      <c r="BK75" s="907">
        <v>148800000</v>
      </c>
      <c r="BL75" s="420">
        <f>+BK75/BH75</f>
        <v>0.65408997007538383</v>
      </c>
      <c r="BM75" s="485">
        <v>822352586</v>
      </c>
      <c r="BN75" s="485">
        <v>548352586</v>
      </c>
      <c r="BO75" s="485">
        <v>170252586</v>
      </c>
      <c r="BP75" s="420">
        <f>BN75/BM75</f>
        <v>0.66680958427727255</v>
      </c>
      <c r="BQ75" s="420">
        <f>BO75/BM75</f>
        <v>0.20703113104820953</v>
      </c>
      <c r="BR75" s="485">
        <v>736208359.54999995</v>
      </c>
      <c r="BS75" s="485">
        <v>390607071</v>
      </c>
      <c r="BT75" s="485">
        <v>337075341</v>
      </c>
      <c r="BU75" s="420">
        <f>BS75/BR75</f>
        <v>0.53056592733985619</v>
      </c>
      <c r="BV75" s="420">
        <f>BT75/BR75</f>
        <v>0.45785318331081426</v>
      </c>
      <c r="BW75" s="89" t="s">
        <v>448</v>
      </c>
      <c r="BX75" s="470" t="s">
        <v>552</v>
      </c>
      <c r="BY75" s="461" t="s">
        <v>422</v>
      </c>
      <c r="BZ75" s="461" t="s">
        <v>423</v>
      </c>
    </row>
    <row r="76" spans="1:78" s="94" customFormat="1" ht="84.95" customHeight="1">
      <c r="A76" s="683"/>
      <c r="B76" s="782"/>
      <c r="C76" s="782"/>
      <c r="D76" s="572"/>
      <c r="E76" s="572"/>
      <c r="F76" s="572"/>
      <c r="G76" s="572"/>
      <c r="H76" s="572"/>
      <c r="I76" s="572"/>
      <c r="J76" s="699"/>
      <c r="K76" s="572"/>
      <c r="L76" s="572"/>
      <c r="M76" s="572"/>
      <c r="N76" s="572"/>
      <c r="O76" s="572"/>
      <c r="P76" s="572"/>
      <c r="Q76" s="572"/>
      <c r="R76" s="572"/>
      <c r="S76" s="572"/>
      <c r="T76" s="772"/>
      <c r="U76" s="772"/>
      <c r="V76" s="772"/>
      <c r="W76" s="772"/>
      <c r="X76" s="346"/>
      <c r="Y76" s="772"/>
      <c r="Z76" s="800"/>
      <c r="AA76" s="800"/>
      <c r="AB76" s="781"/>
      <c r="AC76" s="781"/>
      <c r="AD76" s="550"/>
      <c r="AE76" s="550"/>
      <c r="AF76" s="514"/>
      <c r="AG76" s="721"/>
      <c r="AH76" s="514"/>
      <c r="AI76" s="89" t="s">
        <v>224</v>
      </c>
      <c r="AJ76" s="89"/>
      <c r="AK76" s="91">
        <v>1</v>
      </c>
      <c r="AL76" s="90">
        <v>4.8899200250870072E-2</v>
      </c>
      <c r="AM76" s="89" t="s">
        <v>448</v>
      </c>
      <c r="AN76" s="185" t="s">
        <v>494</v>
      </c>
      <c r="AO76" s="89"/>
      <c r="AP76" s="91"/>
      <c r="AQ76" s="91"/>
      <c r="AR76" s="89" t="s">
        <v>616</v>
      </c>
      <c r="AS76" s="91">
        <v>3</v>
      </c>
      <c r="AT76" s="91">
        <v>1</v>
      </c>
      <c r="AU76" s="89" t="s">
        <v>625</v>
      </c>
      <c r="AV76" s="91">
        <v>1</v>
      </c>
      <c r="AW76" s="211">
        <f t="shared" ref="AW76:AW87" si="13">AV76/AK76</f>
        <v>1</v>
      </c>
      <c r="AX76" s="91">
        <v>1</v>
      </c>
      <c r="AY76" s="93">
        <v>36000000</v>
      </c>
      <c r="AZ76" s="514"/>
      <c r="BA76" s="89" t="s">
        <v>337</v>
      </c>
      <c r="BB76" s="462"/>
      <c r="BC76" s="91" t="s">
        <v>465</v>
      </c>
      <c r="BD76" s="91" t="s">
        <v>442</v>
      </c>
      <c r="BE76" s="89" t="s">
        <v>442</v>
      </c>
      <c r="BF76" s="92" t="s">
        <v>347</v>
      </c>
      <c r="BG76" s="463"/>
      <c r="BH76" s="908"/>
      <c r="BI76" s="908"/>
      <c r="BJ76" s="908"/>
      <c r="BK76" s="908"/>
      <c r="BL76" s="422"/>
      <c r="BM76" s="486"/>
      <c r="BN76" s="486"/>
      <c r="BO76" s="486"/>
      <c r="BP76" s="421"/>
      <c r="BQ76" s="421"/>
      <c r="BR76" s="486"/>
      <c r="BS76" s="486"/>
      <c r="BT76" s="486"/>
      <c r="BU76" s="421"/>
      <c r="BV76" s="421"/>
      <c r="BW76" s="89" t="s">
        <v>448</v>
      </c>
      <c r="BX76" s="471"/>
      <c r="BY76" s="462"/>
      <c r="BZ76" s="462"/>
    </row>
    <row r="77" spans="1:78" s="94" customFormat="1" ht="84.95" customHeight="1">
      <c r="A77" s="683"/>
      <c r="B77" s="782"/>
      <c r="C77" s="782"/>
      <c r="D77" s="572"/>
      <c r="E77" s="572"/>
      <c r="F77" s="572"/>
      <c r="G77" s="572"/>
      <c r="H77" s="572"/>
      <c r="I77" s="572"/>
      <c r="J77" s="699"/>
      <c r="K77" s="572"/>
      <c r="L77" s="572"/>
      <c r="M77" s="572"/>
      <c r="N77" s="572"/>
      <c r="O77" s="572"/>
      <c r="P77" s="572"/>
      <c r="Q77" s="572"/>
      <c r="R77" s="572"/>
      <c r="S77" s="572"/>
      <c r="T77" s="772"/>
      <c r="U77" s="772"/>
      <c r="V77" s="772"/>
      <c r="W77" s="772"/>
      <c r="X77" s="346"/>
      <c r="Y77" s="772"/>
      <c r="Z77" s="800"/>
      <c r="AA77" s="800"/>
      <c r="AB77" s="781"/>
      <c r="AC77" s="781"/>
      <c r="AD77" s="550"/>
      <c r="AE77" s="550"/>
      <c r="AF77" s="514"/>
      <c r="AG77" s="721"/>
      <c r="AH77" s="514"/>
      <c r="AI77" s="461" t="s">
        <v>225</v>
      </c>
      <c r="AJ77" s="461"/>
      <c r="AK77" s="470">
        <v>11</v>
      </c>
      <c r="AL77" s="829">
        <v>0.41233004286388236</v>
      </c>
      <c r="AM77" s="461" t="s">
        <v>445</v>
      </c>
      <c r="AN77" s="185" t="s">
        <v>494</v>
      </c>
      <c r="AO77" s="461" t="s">
        <v>576</v>
      </c>
      <c r="AP77" s="461">
        <v>3</v>
      </c>
      <c r="AQ77" s="461">
        <v>3</v>
      </c>
      <c r="AR77" s="461" t="s">
        <v>576</v>
      </c>
      <c r="AS77" s="461">
        <v>3</v>
      </c>
      <c r="AT77" s="470">
        <v>3</v>
      </c>
      <c r="AU77" s="461" t="s">
        <v>553</v>
      </c>
      <c r="AV77" s="470">
        <v>1</v>
      </c>
      <c r="AW77" s="420">
        <f t="shared" si="13"/>
        <v>9.0909090909090912E-2</v>
      </c>
      <c r="AX77" s="470">
        <v>430</v>
      </c>
      <c r="AY77" s="93">
        <v>53985000</v>
      </c>
      <c r="AZ77" s="514"/>
      <c r="BA77" s="89" t="s">
        <v>391</v>
      </c>
      <c r="BB77" s="462"/>
      <c r="BC77" s="470" t="s">
        <v>454</v>
      </c>
      <c r="BD77" s="461" t="s">
        <v>475</v>
      </c>
      <c r="BE77" s="461" t="s">
        <v>472</v>
      </c>
      <c r="BF77" s="92" t="s">
        <v>444</v>
      </c>
      <c r="BG77" s="461" t="s">
        <v>347</v>
      </c>
      <c r="BH77" s="907">
        <v>321190375.55000001</v>
      </c>
      <c r="BI77" s="907">
        <v>0</v>
      </c>
      <c r="BJ77" s="907">
        <v>0</v>
      </c>
      <c r="BK77" s="907">
        <v>162000000</v>
      </c>
      <c r="BL77" s="420">
        <f>+BK77/BH77</f>
        <v>0.5043737681199022</v>
      </c>
      <c r="BM77" s="486"/>
      <c r="BN77" s="486"/>
      <c r="BO77" s="486"/>
      <c r="BP77" s="421"/>
      <c r="BQ77" s="421"/>
      <c r="BR77" s="486"/>
      <c r="BS77" s="486"/>
      <c r="BT77" s="486"/>
      <c r="BU77" s="421"/>
      <c r="BV77" s="421"/>
      <c r="BW77" s="461" t="s">
        <v>445</v>
      </c>
      <c r="BX77" s="471"/>
      <c r="BY77" s="462"/>
      <c r="BZ77" s="462"/>
    </row>
    <row r="78" spans="1:78" s="94" customFormat="1" ht="84.95" customHeight="1">
      <c r="A78" s="683"/>
      <c r="B78" s="782"/>
      <c r="C78" s="782"/>
      <c r="D78" s="572"/>
      <c r="E78" s="572"/>
      <c r="F78" s="572"/>
      <c r="G78" s="572"/>
      <c r="H78" s="572"/>
      <c r="I78" s="572"/>
      <c r="J78" s="699"/>
      <c r="K78" s="573"/>
      <c r="L78" s="573"/>
      <c r="M78" s="573"/>
      <c r="N78" s="573"/>
      <c r="O78" s="573"/>
      <c r="P78" s="573"/>
      <c r="Q78" s="573"/>
      <c r="R78" s="573"/>
      <c r="S78" s="573"/>
      <c r="T78" s="773"/>
      <c r="U78" s="773"/>
      <c r="V78" s="773"/>
      <c r="W78" s="773"/>
      <c r="X78" s="347"/>
      <c r="Y78" s="773"/>
      <c r="Z78" s="801"/>
      <c r="AA78" s="801"/>
      <c r="AB78" s="781"/>
      <c r="AC78" s="781"/>
      <c r="AD78" s="551"/>
      <c r="AE78" s="551"/>
      <c r="AF78" s="514"/>
      <c r="AG78" s="721"/>
      <c r="AH78" s="514"/>
      <c r="AI78" s="462"/>
      <c r="AJ78" s="462"/>
      <c r="AK78" s="471"/>
      <c r="AL78" s="830"/>
      <c r="AM78" s="462"/>
      <c r="AN78" s="185" t="s">
        <v>494</v>
      </c>
      <c r="AO78" s="462"/>
      <c r="AP78" s="462"/>
      <c r="AQ78" s="462"/>
      <c r="AR78" s="462"/>
      <c r="AS78" s="462"/>
      <c r="AT78" s="471"/>
      <c r="AU78" s="462"/>
      <c r="AV78" s="471"/>
      <c r="AW78" s="421"/>
      <c r="AX78" s="471"/>
      <c r="AY78" s="93">
        <v>150000000</v>
      </c>
      <c r="AZ78" s="514"/>
      <c r="BA78" s="89" t="s">
        <v>335</v>
      </c>
      <c r="BB78" s="462"/>
      <c r="BC78" s="471"/>
      <c r="BD78" s="462"/>
      <c r="BE78" s="462"/>
      <c r="BF78" s="92" t="s">
        <v>331</v>
      </c>
      <c r="BG78" s="463"/>
      <c r="BH78" s="908"/>
      <c r="BI78" s="908"/>
      <c r="BJ78" s="908"/>
      <c r="BK78" s="908"/>
      <c r="BL78" s="422"/>
      <c r="BM78" s="486"/>
      <c r="BN78" s="486"/>
      <c r="BO78" s="486"/>
      <c r="BP78" s="421"/>
      <c r="BQ78" s="421"/>
      <c r="BR78" s="486"/>
      <c r="BS78" s="486"/>
      <c r="BT78" s="486"/>
      <c r="BU78" s="421"/>
      <c r="BV78" s="421"/>
      <c r="BW78" s="462"/>
      <c r="BX78" s="471"/>
      <c r="BY78" s="463"/>
      <c r="BZ78" s="463"/>
    </row>
    <row r="79" spans="1:78" s="94" customFormat="1" ht="84.95" customHeight="1">
      <c r="A79" s="683"/>
      <c r="B79" s="782"/>
      <c r="C79" s="782"/>
      <c r="D79" s="572"/>
      <c r="E79" s="572"/>
      <c r="F79" s="572"/>
      <c r="G79" s="572"/>
      <c r="H79" s="572"/>
      <c r="I79" s="572"/>
      <c r="J79" s="699"/>
      <c r="K79" s="682" t="s">
        <v>295</v>
      </c>
      <c r="L79" s="682" t="s">
        <v>345</v>
      </c>
      <c r="M79" s="571">
        <v>18</v>
      </c>
      <c r="N79" s="683" t="s">
        <v>389</v>
      </c>
      <c r="O79" s="683"/>
      <c r="P79" s="683" t="s">
        <v>344</v>
      </c>
      <c r="Q79" s="682" t="s">
        <v>388</v>
      </c>
      <c r="R79" s="777">
        <v>36</v>
      </c>
      <c r="S79" s="722">
        <v>3</v>
      </c>
      <c r="T79" s="722">
        <v>42</v>
      </c>
      <c r="U79" s="722">
        <v>3</v>
      </c>
      <c r="V79" s="771">
        <v>3</v>
      </c>
      <c r="W79" s="771">
        <f>AV80+AV81</f>
        <v>3</v>
      </c>
      <c r="X79" s="345"/>
      <c r="Y79" s="722">
        <f>U79+V79+W79</f>
        <v>9</v>
      </c>
      <c r="Z79" s="779">
        <v>1</v>
      </c>
      <c r="AA79" s="779">
        <v>1</v>
      </c>
      <c r="AB79" s="781" t="s">
        <v>407</v>
      </c>
      <c r="AC79" s="781" t="s">
        <v>408</v>
      </c>
      <c r="AD79" s="549" t="s">
        <v>416</v>
      </c>
      <c r="AE79" s="549" t="s">
        <v>417</v>
      </c>
      <c r="AF79" s="514"/>
      <c r="AG79" s="721"/>
      <c r="AH79" s="514"/>
      <c r="AI79" s="463"/>
      <c r="AJ79" s="463"/>
      <c r="AK79" s="472"/>
      <c r="AL79" s="831"/>
      <c r="AM79" s="463"/>
      <c r="AN79" s="185" t="s">
        <v>494</v>
      </c>
      <c r="AO79" s="463"/>
      <c r="AP79" s="463"/>
      <c r="AQ79" s="463"/>
      <c r="AR79" s="463"/>
      <c r="AS79" s="463"/>
      <c r="AT79" s="472"/>
      <c r="AU79" s="463"/>
      <c r="AV79" s="472"/>
      <c r="AW79" s="422"/>
      <c r="AX79" s="472"/>
      <c r="AY79" s="93">
        <v>99575824.449999988</v>
      </c>
      <c r="AZ79" s="514"/>
      <c r="BA79" s="89" t="s">
        <v>336</v>
      </c>
      <c r="BB79" s="462"/>
      <c r="BC79" s="472"/>
      <c r="BD79" s="463"/>
      <c r="BE79" s="463"/>
      <c r="BF79" s="92" t="s">
        <v>372</v>
      </c>
      <c r="BG79" s="461" t="s">
        <v>372</v>
      </c>
      <c r="BH79" s="907">
        <v>219685570</v>
      </c>
      <c r="BI79" s="907">
        <v>24500000</v>
      </c>
      <c r="BJ79" s="907">
        <v>0</v>
      </c>
      <c r="BK79" s="907">
        <v>219552586</v>
      </c>
      <c r="BL79" s="420">
        <f>+BK79/BH79</f>
        <v>0.99939466210730177</v>
      </c>
      <c r="BM79" s="486"/>
      <c r="BN79" s="486"/>
      <c r="BO79" s="486"/>
      <c r="BP79" s="421"/>
      <c r="BQ79" s="421"/>
      <c r="BR79" s="486"/>
      <c r="BS79" s="486"/>
      <c r="BT79" s="486"/>
      <c r="BU79" s="421"/>
      <c r="BV79" s="421"/>
      <c r="BW79" s="463"/>
      <c r="BX79" s="471"/>
      <c r="BY79" s="461" t="s">
        <v>422</v>
      </c>
      <c r="BZ79" s="461" t="s">
        <v>423</v>
      </c>
    </row>
    <row r="80" spans="1:78" s="94" customFormat="1" ht="84.95" customHeight="1">
      <c r="A80" s="683"/>
      <c r="B80" s="782"/>
      <c r="C80" s="782"/>
      <c r="D80" s="572"/>
      <c r="E80" s="572"/>
      <c r="F80" s="572"/>
      <c r="G80" s="572"/>
      <c r="H80" s="572"/>
      <c r="I80" s="572"/>
      <c r="J80" s="699"/>
      <c r="K80" s="682"/>
      <c r="L80" s="682"/>
      <c r="M80" s="572"/>
      <c r="N80" s="683"/>
      <c r="O80" s="683"/>
      <c r="P80" s="683"/>
      <c r="Q80" s="682"/>
      <c r="R80" s="778"/>
      <c r="S80" s="722"/>
      <c r="T80" s="722"/>
      <c r="U80" s="722"/>
      <c r="V80" s="772"/>
      <c r="W80" s="772"/>
      <c r="X80" s="346"/>
      <c r="Y80" s="722"/>
      <c r="Z80" s="779"/>
      <c r="AA80" s="779"/>
      <c r="AB80" s="781"/>
      <c r="AC80" s="781"/>
      <c r="AD80" s="550"/>
      <c r="AE80" s="550"/>
      <c r="AF80" s="514"/>
      <c r="AG80" s="721"/>
      <c r="AH80" s="514"/>
      <c r="AI80" s="95" t="s">
        <v>226</v>
      </c>
      <c r="AJ80" s="89"/>
      <c r="AK80" s="91">
        <v>1</v>
      </c>
      <c r="AL80" s="90">
        <v>0.19016355653116138</v>
      </c>
      <c r="AM80" s="89" t="s">
        <v>447</v>
      </c>
      <c r="AN80" s="185" t="s">
        <v>494</v>
      </c>
      <c r="AO80" s="89"/>
      <c r="AP80" s="91"/>
      <c r="AQ80" s="91"/>
      <c r="AR80" s="89"/>
      <c r="AS80" s="91"/>
      <c r="AT80" s="91"/>
      <c r="AU80" s="89" t="s">
        <v>554</v>
      </c>
      <c r="AV80" s="91">
        <v>1</v>
      </c>
      <c r="AW80" s="211">
        <f t="shared" si="13"/>
        <v>1</v>
      </c>
      <c r="AX80" s="91"/>
      <c r="AY80" s="93">
        <v>140000000</v>
      </c>
      <c r="AZ80" s="514"/>
      <c r="BA80" s="89" t="s">
        <v>337</v>
      </c>
      <c r="BB80" s="462"/>
      <c r="BC80" s="91" t="s">
        <v>454</v>
      </c>
      <c r="BD80" s="91" t="s">
        <v>476</v>
      </c>
      <c r="BE80" s="89" t="s">
        <v>443</v>
      </c>
      <c r="BF80" s="92" t="s">
        <v>347</v>
      </c>
      <c r="BG80" s="463"/>
      <c r="BH80" s="908"/>
      <c r="BI80" s="908"/>
      <c r="BJ80" s="908"/>
      <c r="BK80" s="908"/>
      <c r="BL80" s="422"/>
      <c r="BM80" s="486"/>
      <c r="BN80" s="486"/>
      <c r="BO80" s="486"/>
      <c r="BP80" s="421"/>
      <c r="BQ80" s="421"/>
      <c r="BR80" s="486"/>
      <c r="BS80" s="486"/>
      <c r="BT80" s="486"/>
      <c r="BU80" s="421"/>
      <c r="BV80" s="421"/>
      <c r="BW80" s="89" t="s">
        <v>447</v>
      </c>
      <c r="BX80" s="471"/>
      <c r="BY80" s="462"/>
      <c r="BZ80" s="462"/>
    </row>
    <row r="81" spans="1:78" s="94" customFormat="1" ht="84.95" customHeight="1">
      <c r="A81" s="683"/>
      <c r="B81" s="782"/>
      <c r="C81" s="782"/>
      <c r="D81" s="572"/>
      <c r="E81" s="572"/>
      <c r="F81" s="572"/>
      <c r="G81" s="572"/>
      <c r="H81" s="572"/>
      <c r="I81" s="572"/>
      <c r="J81" s="699"/>
      <c r="K81" s="682"/>
      <c r="L81" s="682"/>
      <c r="M81" s="572"/>
      <c r="N81" s="683"/>
      <c r="O81" s="683"/>
      <c r="P81" s="683"/>
      <c r="Q81" s="682"/>
      <c r="R81" s="778"/>
      <c r="S81" s="722"/>
      <c r="T81" s="722"/>
      <c r="U81" s="722"/>
      <c r="V81" s="773"/>
      <c r="W81" s="773"/>
      <c r="X81" s="347"/>
      <c r="Y81" s="722"/>
      <c r="Z81" s="779"/>
      <c r="AA81" s="779"/>
      <c r="AB81" s="781"/>
      <c r="AC81" s="781"/>
      <c r="AD81" s="550"/>
      <c r="AE81" s="550"/>
      <c r="AF81" s="514"/>
      <c r="AG81" s="721"/>
      <c r="AH81" s="514"/>
      <c r="AI81" s="89" t="s">
        <v>227</v>
      </c>
      <c r="AJ81" s="89"/>
      <c r="AK81" s="91">
        <v>2</v>
      </c>
      <c r="AL81" s="90">
        <v>0.15139349900635071</v>
      </c>
      <c r="AM81" s="89" t="s">
        <v>446</v>
      </c>
      <c r="AN81" s="185" t="s">
        <v>494</v>
      </c>
      <c r="AO81" s="89"/>
      <c r="AP81" s="91"/>
      <c r="AQ81" s="89"/>
      <c r="AR81" s="89"/>
      <c r="AS81" s="91"/>
      <c r="AT81" s="91"/>
      <c r="AU81" s="89" t="s">
        <v>626</v>
      </c>
      <c r="AV81" s="91">
        <v>2</v>
      </c>
      <c r="AW81" s="211">
        <f t="shared" si="13"/>
        <v>1</v>
      </c>
      <c r="AX81" s="91">
        <v>277</v>
      </c>
      <c r="AY81" s="93">
        <v>111457159.55</v>
      </c>
      <c r="AZ81" s="514"/>
      <c r="BA81" s="89" t="s">
        <v>336</v>
      </c>
      <c r="BB81" s="462"/>
      <c r="BC81" s="91" t="s">
        <v>454</v>
      </c>
      <c r="BD81" s="91" t="s">
        <v>477</v>
      </c>
      <c r="BE81" s="89" t="s">
        <v>441</v>
      </c>
      <c r="BF81" s="92" t="s">
        <v>372</v>
      </c>
      <c r="BG81" s="89" t="s">
        <v>444</v>
      </c>
      <c r="BH81" s="202">
        <v>53985000</v>
      </c>
      <c r="BI81" s="202">
        <v>0</v>
      </c>
      <c r="BJ81" s="202">
        <v>0</v>
      </c>
      <c r="BK81" s="202">
        <v>18000000</v>
      </c>
      <c r="BL81" s="211">
        <f>+BK81/BH81</f>
        <v>0.33342595165323702</v>
      </c>
      <c r="BM81" s="487"/>
      <c r="BN81" s="487"/>
      <c r="BO81" s="487"/>
      <c r="BP81" s="422"/>
      <c r="BQ81" s="422"/>
      <c r="BR81" s="487"/>
      <c r="BS81" s="487"/>
      <c r="BT81" s="487"/>
      <c r="BU81" s="422"/>
      <c r="BV81" s="422"/>
      <c r="BW81" s="89" t="s">
        <v>446</v>
      </c>
      <c r="BX81" s="472"/>
      <c r="BY81" s="462"/>
      <c r="BZ81" s="462"/>
    </row>
    <row r="82" spans="1:78" s="103" customFormat="1" ht="84.95" customHeight="1">
      <c r="A82" s="683"/>
      <c r="B82" s="782"/>
      <c r="C82" s="782"/>
      <c r="D82" s="792" t="s">
        <v>266</v>
      </c>
      <c r="E82" s="792" t="s">
        <v>267</v>
      </c>
      <c r="F82" s="792" t="s">
        <v>273</v>
      </c>
      <c r="G82" s="787">
        <v>0.75</v>
      </c>
      <c r="H82" s="792" t="s">
        <v>342</v>
      </c>
      <c r="I82" s="787">
        <v>0.75</v>
      </c>
      <c r="J82" s="699"/>
      <c r="K82" s="684" t="s">
        <v>296</v>
      </c>
      <c r="L82" s="684" t="s">
        <v>343</v>
      </c>
      <c r="M82" s="684" t="s">
        <v>380</v>
      </c>
      <c r="N82" s="684" t="s">
        <v>411</v>
      </c>
      <c r="O82" s="684"/>
      <c r="P82" s="684" t="s">
        <v>344</v>
      </c>
      <c r="Q82" s="684" t="s">
        <v>315</v>
      </c>
      <c r="R82" s="792">
        <v>127</v>
      </c>
      <c r="S82" s="686">
        <v>40</v>
      </c>
      <c r="T82" s="686">
        <v>104</v>
      </c>
      <c r="U82" s="686">
        <v>6</v>
      </c>
      <c r="V82" s="686">
        <v>13</v>
      </c>
      <c r="W82" s="686">
        <v>16</v>
      </c>
      <c r="X82" s="314"/>
      <c r="Y82" s="686">
        <f>U82+V82+W82</f>
        <v>35</v>
      </c>
      <c r="Z82" s="802">
        <f>Y82/S82</f>
        <v>0.875</v>
      </c>
      <c r="AA82" s="802">
        <v>1</v>
      </c>
      <c r="AB82" s="798" t="s">
        <v>407</v>
      </c>
      <c r="AC82" s="798" t="s">
        <v>408</v>
      </c>
      <c r="AD82" s="793" t="s">
        <v>416</v>
      </c>
      <c r="AE82" s="793" t="s">
        <v>417</v>
      </c>
      <c r="AF82" s="790" t="s">
        <v>228</v>
      </c>
      <c r="AG82" s="791">
        <v>2021130010265</v>
      </c>
      <c r="AH82" s="493" t="s">
        <v>229</v>
      </c>
      <c r="AI82" s="96" t="s">
        <v>230</v>
      </c>
      <c r="AJ82" s="96"/>
      <c r="AK82" s="99">
        <v>1</v>
      </c>
      <c r="AL82" s="98">
        <v>6.2156675912366524E-2</v>
      </c>
      <c r="AM82" s="97" t="s">
        <v>449</v>
      </c>
      <c r="AN82" s="186" t="s">
        <v>494</v>
      </c>
      <c r="AO82" s="97"/>
      <c r="AP82" s="99"/>
      <c r="AQ82" s="99"/>
      <c r="AR82" s="97" t="s">
        <v>555</v>
      </c>
      <c r="AS82" s="99">
        <v>1</v>
      </c>
      <c r="AT82" s="99">
        <v>1</v>
      </c>
      <c r="AU82" s="97" t="s">
        <v>556</v>
      </c>
      <c r="AV82" s="99">
        <v>1</v>
      </c>
      <c r="AW82" s="373">
        <f t="shared" si="13"/>
        <v>1</v>
      </c>
      <c r="AX82" s="99">
        <v>9</v>
      </c>
      <c r="AY82" s="101">
        <v>131600000</v>
      </c>
      <c r="AZ82" s="493" t="s">
        <v>327</v>
      </c>
      <c r="BA82" s="97" t="s">
        <v>336</v>
      </c>
      <c r="BB82" s="490" t="s">
        <v>383</v>
      </c>
      <c r="BC82" s="99" t="s">
        <v>454</v>
      </c>
      <c r="BD82" s="99" t="s">
        <v>480</v>
      </c>
      <c r="BE82" s="97" t="s">
        <v>450</v>
      </c>
      <c r="BF82" s="100" t="s">
        <v>372</v>
      </c>
      <c r="BG82" s="479" t="s">
        <v>331</v>
      </c>
      <c r="BH82" s="876">
        <v>1116600000</v>
      </c>
      <c r="BI82" s="876">
        <v>757100000</v>
      </c>
      <c r="BJ82" s="876">
        <v>757100000</v>
      </c>
      <c r="BK82" s="876">
        <v>1028450000</v>
      </c>
      <c r="BL82" s="488">
        <f>+BK82/BH82</f>
        <v>0.92105498835751387</v>
      </c>
      <c r="BM82" s="473">
        <v>1116600000</v>
      </c>
      <c r="BN82" s="473">
        <v>1028450000</v>
      </c>
      <c r="BO82" s="473">
        <v>672400000</v>
      </c>
      <c r="BP82" s="488">
        <f>BN82/BM82</f>
        <v>0.92105498835751387</v>
      </c>
      <c r="BQ82" s="488">
        <f>BO82/BM82</f>
        <v>0.6021852050868709</v>
      </c>
      <c r="BR82" s="473">
        <v>2117230338.79</v>
      </c>
      <c r="BS82" s="473">
        <v>1788374235</v>
      </c>
      <c r="BT82" s="473">
        <v>1772999320</v>
      </c>
      <c r="BU82" s="488">
        <f>BS82/BR82</f>
        <v>0.84467627458146965</v>
      </c>
      <c r="BV82" s="488">
        <f>BT82/BR82</f>
        <v>0.83741446904320838</v>
      </c>
      <c r="BW82" s="97" t="s">
        <v>449</v>
      </c>
      <c r="BX82" s="473" t="s">
        <v>557</v>
      </c>
      <c r="BY82" s="479" t="s">
        <v>422</v>
      </c>
      <c r="BZ82" s="479" t="s">
        <v>423</v>
      </c>
    </row>
    <row r="83" spans="1:78" s="103" customFormat="1" ht="84.95" customHeight="1">
      <c r="A83" s="683"/>
      <c r="B83" s="782"/>
      <c r="C83" s="782"/>
      <c r="D83" s="788"/>
      <c r="E83" s="788"/>
      <c r="F83" s="788"/>
      <c r="G83" s="788"/>
      <c r="H83" s="788"/>
      <c r="I83" s="788"/>
      <c r="J83" s="699"/>
      <c r="K83" s="684"/>
      <c r="L83" s="684"/>
      <c r="M83" s="684"/>
      <c r="N83" s="684"/>
      <c r="O83" s="684"/>
      <c r="P83" s="684"/>
      <c r="Q83" s="684"/>
      <c r="R83" s="789"/>
      <c r="S83" s="688"/>
      <c r="T83" s="688"/>
      <c r="U83" s="688"/>
      <c r="V83" s="688"/>
      <c r="W83" s="688"/>
      <c r="X83" s="316"/>
      <c r="Y83" s="688"/>
      <c r="Z83" s="803"/>
      <c r="AA83" s="803"/>
      <c r="AB83" s="798"/>
      <c r="AC83" s="798"/>
      <c r="AD83" s="794"/>
      <c r="AE83" s="794"/>
      <c r="AF83" s="790"/>
      <c r="AG83" s="791"/>
      <c r="AH83" s="493"/>
      <c r="AI83" s="96" t="s">
        <v>231</v>
      </c>
      <c r="AJ83" s="96"/>
      <c r="AK83" s="99">
        <v>40</v>
      </c>
      <c r="AL83" s="98">
        <v>0.38966001236855913</v>
      </c>
      <c r="AM83" s="97" t="s">
        <v>445</v>
      </c>
      <c r="AN83" s="186" t="s">
        <v>494</v>
      </c>
      <c r="AO83" s="97" t="s">
        <v>628</v>
      </c>
      <c r="AP83" s="99">
        <v>5</v>
      </c>
      <c r="AQ83" s="99">
        <v>5</v>
      </c>
      <c r="AR83" s="97" t="s">
        <v>629</v>
      </c>
      <c r="AS83" s="97">
        <v>19</v>
      </c>
      <c r="AT83" s="99">
        <v>19</v>
      </c>
      <c r="AU83" s="97" t="s">
        <v>630</v>
      </c>
      <c r="AV83" s="99">
        <v>9</v>
      </c>
      <c r="AW83" s="373">
        <f t="shared" si="13"/>
        <v>0.22500000000000001</v>
      </c>
      <c r="AX83" s="99">
        <v>9</v>
      </c>
      <c r="AY83" s="101">
        <v>825000000</v>
      </c>
      <c r="AZ83" s="493"/>
      <c r="BA83" s="97" t="s">
        <v>335</v>
      </c>
      <c r="BB83" s="491"/>
      <c r="BC83" s="99" t="s">
        <v>454</v>
      </c>
      <c r="BD83" s="99" t="s">
        <v>467</v>
      </c>
      <c r="BE83" s="97" t="s">
        <v>466</v>
      </c>
      <c r="BF83" s="100" t="s">
        <v>331</v>
      </c>
      <c r="BG83" s="480"/>
      <c r="BH83" s="877"/>
      <c r="BI83" s="877"/>
      <c r="BJ83" s="877"/>
      <c r="BK83" s="877"/>
      <c r="BL83" s="500"/>
      <c r="BM83" s="474"/>
      <c r="BN83" s="474"/>
      <c r="BO83" s="474"/>
      <c r="BP83" s="489"/>
      <c r="BQ83" s="489"/>
      <c r="BR83" s="474"/>
      <c r="BS83" s="474"/>
      <c r="BT83" s="474"/>
      <c r="BU83" s="489"/>
      <c r="BV83" s="489"/>
      <c r="BW83" s="97" t="s">
        <v>445</v>
      </c>
      <c r="BX83" s="474"/>
      <c r="BY83" s="480"/>
      <c r="BZ83" s="480"/>
    </row>
    <row r="84" spans="1:78" s="103" customFormat="1" ht="84.95" customHeight="1">
      <c r="A84" s="683"/>
      <c r="B84" s="782"/>
      <c r="C84" s="782"/>
      <c r="D84" s="788"/>
      <c r="E84" s="788"/>
      <c r="F84" s="788"/>
      <c r="G84" s="788"/>
      <c r="H84" s="788"/>
      <c r="I84" s="788"/>
      <c r="J84" s="699"/>
      <c r="K84" s="684" t="s">
        <v>385</v>
      </c>
      <c r="L84" s="684" t="s">
        <v>343</v>
      </c>
      <c r="M84" s="684" t="s">
        <v>380</v>
      </c>
      <c r="N84" s="684" t="s">
        <v>412</v>
      </c>
      <c r="O84" s="684"/>
      <c r="P84" s="684" t="s">
        <v>344</v>
      </c>
      <c r="Q84" s="684" t="s">
        <v>384</v>
      </c>
      <c r="R84" s="792">
        <v>1767</v>
      </c>
      <c r="S84" s="686">
        <v>450</v>
      </c>
      <c r="T84" s="686">
        <f>+R84-S84</f>
        <v>1317</v>
      </c>
      <c r="U84" s="686">
        <v>100</v>
      </c>
      <c r="V84" s="686">
        <v>250</v>
      </c>
      <c r="W84" s="686">
        <v>386</v>
      </c>
      <c r="X84" s="314"/>
      <c r="Y84" s="686">
        <f>U84+V84+W84</f>
        <v>736</v>
      </c>
      <c r="Z84" s="802">
        <v>1</v>
      </c>
      <c r="AA84" s="802">
        <v>1</v>
      </c>
      <c r="AB84" s="880" t="s">
        <v>407</v>
      </c>
      <c r="AC84" s="879" t="s">
        <v>408</v>
      </c>
      <c r="AD84" s="793" t="s">
        <v>416</v>
      </c>
      <c r="AE84" s="793" t="s">
        <v>417</v>
      </c>
      <c r="AF84" s="790"/>
      <c r="AG84" s="791"/>
      <c r="AH84" s="493"/>
      <c r="AI84" s="490" t="s">
        <v>232</v>
      </c>
      <c r="AJ84" s="490"/>
      <c r="AK84" s="457">
        <v>450</v>
      </c>
      <c r="AL84" s="557">
        <v>0.42325643298316812</v>
      </c>
      <c r="AM84" s="97" t="s">
        <v>445</v>
      </c>
      <c r="AN84" s="186" t="s">
        <v>494</v>
      </c>
      <c r="AO84" s="479" t="s">
        <v>613</v>
      </c>
      <c r="AP84" s="479">
        <v>324</v>
      </c>
      <c r="AQ84" s="479">
        <v>324</v>
      </c>
      <c r="AR84" s="479" t="s">
        <v>614</v>
      </c>
      <c r="AS84" s="479">
        <v>636</v>
      </c>
      <c r="AT84" s="479">
        <v>636</v>
      </c>
      <c r="AU84" s="479" t="s">
        <v>615</v>
      </c>
      <c r="AV84" s="479">
        <v>574</v>
      </c>
      <c r="AW84" s="423">
        <v>1</v>
      </c>
      <c r="AX84" s="479">
        <v>574</v>
      </c>
      <c r="AY84" s="101">
        <v>844531361</v>
      </c>
      <c r="AZ84" s="493"/>
      <c r="BA84" s="97" t="s">
        <v>335</v>
      </c>
      <c r="BB84" s="491"/>
      <c r="BC84" s="457" t="s">
        <v>454</v>
      </c>
      <c r="BD84" s="457" t="s">
        <v>467</v>
      </c>
      <c r="BE84" s="479" t="s">
        <v>466</v>
      </c>
      <c r="BF84" s="100" t="s">
        <v>331</v>
      </c>
      <c r="BG84" s="479" t="s">
        <v>347</v>
      </c>
      <c r="BH84" s="876">
        <v>0</v>
      </c>
      <c r="BI84" s="876">
        <v>0</v>
      </c>
      <c r="BJ84" s="876">
        <v>0</v>
      </c>
      <c r="BK84" s="876">
        <v>0</v>
      </c>
      <c r="BL84" s="488">
        <v>0</v>
      </c>
      <c r="BM84" s="474"/>
      <c r="BN84" s="474"/>
      <c r="BO84" s="474"/>
      <c r="BP84" s="489"/>
      <c r="BQ84" s="489"/>
      <c r="BR84" s="474"/>
      <c r="BS84" s="474"/>
      <c r="BT84" s="474"/>
      <c r="BU84" s="489"/>
      <c r="BV84" s="489"/>
      <c r="BW84" s="97" t="s">
        <v>445</v>
      </c>
      <c r="BX84" s="474"/>
      <c r="BY84" s="479" t="s">
        <v>422</v>
      </c>
      <c r="BZ84" s="479" t="s">
        <v>423</v>
      </c>
    </row>
    <row r="85" spans="1:78" s="103" customFormat="1" ht="84.95" customHeight="1">
      <c r="A85" s="683"/>
      <c r="B85" s="782"/>
      <c r="C85" s="782"/>
      <c r="D85" s="788"/>
      <c r="E85" s="788"/>
      <c r="F85" s="788"/>
      <c r="G85" s="788"/>
      <c r="H85" s="788"/>
      <c r="I85" s="788"/>
      <c r="J85" s="699"/>
      <c r="K85" s="684"/>
      <c r="L85" s="684"/>
      <c r="M85" s="684"/>
      <c r="N85" s="684"/>
      <c r="O85" s="684"/>
      <c r="P85" s="684"/>
      <c r="Q85" s="684"/>
      <c r="R85" s="788"/>
      <c r="S85" s="687"/>
      <c r="T85" s="687"/>
      <c r="U85" s="687"/>
      <c r="V85" s="687"/>
      <c r="W85" s="687"/>
      <c r="X85" s="315"/>
      <c r="Y85" s="687"/>
      <c r="Z85" s="881"/>
      <c r="AA85" s="881"/>
      <c r="AB85" s="880"/>
      <c r="AC85" s="879"/>
      <c r="AD85" s="878"/>
      <c r="AE85" s="878"/>
      <c r="AF85" s="790"/>
      <c r="AG85" s="791"/>
      <c r="AH85" s="493"/>
      <c r="AI85" s="492"/>
      <c r="AJ85" s="491"/>
      <c r="AK85" s="556"/>
      <c r="AL85" s="558"/>
      <c r="AM85" s="97" t="s">
        <v>445</v>
      </c>
      <c r="AN85" s="186" t="s">
        <v>494</v>
      </c>
      <c r="AO85" s="480"/>
      <c r="AP85" s="480"/>
      <c r="AQ85" s="480"/>
      <c r="AR85" s="480"/>
      <c r="AS85" s="480"/>
      <c r="AT85" s="480"/>
      <c r="AU85" s="480"/>
      <c r="AV85" s="480"/>
      <c r="AW85" s="424"/>
      <c r="AX85" s="480"/>
      <c r="AY85" s="101">
        <v>51600000</v>
      </c>
      <c r="AZ85" s="493"/>
      <c r="BA85" s="97" t="s">
        <v>382</v>
      </c>
      <c r="BB85" s="491"/>
      <c r="BC85" s="458"/>
      <c r="BD85" s="458"/>
      <c r="BE85" s="480"/>
      <c r="BF85" s="100" t="s">
        <v>381</v>
      </c>
      <c r="BG85" s="480"/>
      <c r="BH85" s="877"/>
      <c r="BI85" s="877"/>
      <c r="BJ85" s="877"/>
      <c r="BK85" s="877"/>
      <c r="BL85" s="500"/>
      <c r="BM85" s="474"/>
      <c r="BN85" s="474"/>
      <c r="BO85" s="474"/>
      <c r="BP85" s="489"/>
      <c r="BQ85" s="489"/>
      <c r="BR85" s="474"/>
      <c r="BS85" s="474"/>
      <c r="BT85" s="474"/>
      <c r="BU85" s="489"/>
      <c r="BV85" s="489"/>
      <c r="BW85" s="97" t="s">
        <v>445</v>
      </c>
      <c r="BX85" s="474"/>
      <c r="BY85" s="858"/>
      <c r="BZ85" s="858"/>
    </row>
    <row r="86" spans="1:78" s="103" customFormat="1" ht="84.95" customHeight="1">
      <c r="A86" s="683"/>
      <c r="B86" s="782"/>
      <c r="C86" s="782"/>
      <c r="D86" s="788"/>
      <c r="E86" s="788"/>
      <c r="F86" s="788"/>
      <c r="G86" s="788"/>
      <c r="H86" s="788"/>
      <c r="I86" s="788"/>
      <c r="J86" s="699"/>
      <c r="K86" s="684"/>
      <c r="L86" s="684"/>
      <c r="M86" s="684"/>
      <c r="N86" s="684"/>
      <c r="O86" s="684"/>
      <c r="P86" s="684"/>
      <c r="Q86" s="684"/>
      <c r="R86" s="788"/>
      <c r="S86" s="687"/>
      <c r="T86" s="687"/>
      <c r="U86" s="687"/>
      <c r="V86" s="687"/>
      <c r="W86" s="687"/>
      <c r="X86" s="315"/>
      <c r="Y86" s="687"/>
      <c r="Z86" s="881"/>
      <c r="AA86" s="881"/>
      <c r="AB86" s="880"/>
      <c r="AC86" s="879"/>
      <c r="AD86" s="878"/>
      <c r="AE86" s="878"/>
      <c r="AF86" s="790"/>
      <c r="AG86" s="791"/>
      <c r="AH86" s="493"/>
      <c r="AI86" s="96" t="s">
        <v>233</v>
      </c>
      <c r="AJ86" s="96"/>
      <c r="AK86" s="99">
        <v>1</v>
      </c>
      <c r="AL86" s="98">
        <v>8.7141665415318675E-2</v>
      </c>
      <c r="AM86" s="102" t="s">
        <v>446</v>
      </c>
      <c r="AN86" s="186" t="s">
        <v>494</v>
      </c>
      <c r="AO86" s="97"/>
      <c r="AP86" s="97"/>
      <c r="AQ86" s="99"/>
      <c r="AR86" s="97"/>
      <c r="AS86" s="97"/>
      <c r="AT86" s="99"/>
      <c r="AU86" s="97" t="s">
        <v>627</v>
      </c>
      <c r="AV86" s="99">
        <v>1</v>
      </c>
      <c r="AW86" s="373">
        <f t="shared" si="13"/>
        <v>1</v>
      </c>
      <c r="AX86" s="99">
        <v>1</v>
      </c>
      <c r="AY86" s="101">
        <v>184498977.78999999</v>
      </c>
      <c r="AZ86" s="493"/>
      <c r="BA86" s="97" t="s">
        <v>337</v>
      </c>
      <c r="BB86" s="491"/>
      <c r="BC86" s="99" t="s">
        <v>454</v>
      </c>
      <c r="BD86" s="99" t="s">
        <v>478</v>
      </c>
      <c r="BE86" s="97" t="s">
        <v>451</v>
      </c>
      <c r="BF86" s="100" t="s">
        <v>333</v>
      </c>
      <c r="BG86" s="204" t="s">
        <v>372</v>
      </c>
      <c r="BH86" s="205">
        <v>0</v>
      </c>
      <c r="BI86" s="205">
        <v>0</v>
      </c>
      <c r="BJ86" s="205">
        <v>0</v>
      </c>
      <c r="BK86" s="205">
        <v>0</v>
      </c>
      <c r="BL86" s="212">
        <v>0</v>
      </c>
      <c r="BM86" s="474"/>
      <c r="BN86" s="474"/>
      <c r="BO86" s="474"/>
      <c r="BP86" s="489"/>
      <c r="BQ86" s="489"/>
      <c r="BR86" s="474"/>
      <c r="BS86" s="474"/>
      <c r="BT86" s="474"/>
      <c r="BU86" s="489"/>
      <c r="BV86" s="489"/>
      <c r="BW86" s="102" t="s">
        <v>446</v>
      </c>
      <c r="BX86" s="474"/>
      <c r="BY86" s="858"/>
      <c r="BZ86" s="858"/>
    </row>
    <row r="87" spans="1:78" s="103" customFormat="1" ht="84.95" customHeight="1">
      <c r="A87" s="683"/>
      <c r="B87" s="782"/>
      <c r="C87" s="782"/>
      <c r="D87" s="789"/>
      <c r="E87" s="789"/>
      <c r="F87" s="789"/>
      <c r="G87" s="789"/>
      <c r="H87" s="789"/>
      <c r="I87" s="789"/>
      <c r="J87" s="699"/>
      <c r="K87" s="684"/>
      <c r="L87" s="684"/>
      <c r="M87" s="684"/>
      <c r="N87" s="684"/>
      <c r="O87" s="684"/>
      <c r="P87" s="684"/>
      <c r="Q87" s="684"/>
      <c r="R87" s="789"/>
      <c r="S87" s="688"/>
      <c r="T87" s="688"/>
      <c r="U87" s="688"/>
      <c r="V87" s="688"/>
      <c r="W87" s="688"/>
      <c r="X87" s="316"/>
      <c r="Y87" s="688"/>
      <c r="Z87" s="803"/>
      <c r="AA87" s="803"/>
      <c r="AB87" s="880"/>
      <c r="AC87" s="879"/>
      <c r="AD87" s="794"/>
      <c r="AE87" s="794"/>
      <c r="AF87" s="790"/>
      <c r="AG87" s="791"/>
      <c r="AH87" s="493"/>
      <c r="AI87" s="96" t="s">
        <v>234</v>
      </c>
      <c r="AJ87" s="96"/>
      <c r="AK87" s="99">
        <v>7</v>
      </c>
      <c r="AL87" s="98">
        <v>3.7785213320587548E-2</v>
      </c>
      <c r="AM87" s="102" t="s">
        <v>446</v>
      </c>
      <c r="AN87" s="186" t="s">
        <v>494</v>
      </c>
      <c r="AO87" s="97"/>
      <c r="AP87" s="99"/>
      <c r="AQ87" s="99"/>
      <c r="AR87" s="97"/>
      <c r="AS87" s="99"/>
      <c r="AT87" s="99"/>
      <c r="AU87" s="97" t="s">
        <v>558</v>
      </c>
      <c r="AV87" s="99">
        <v>4</v>
      </c>
      <c r="AW87" s="373">
        <f t="shared" si="13"/>
        <v>0.5714285714285714</v>
      </c>
      <c r="AX87" s="99">
        <v>4</v>
      </c>
      <c r="AY87" s="101">
        <v>80000000</v>
      </c>
      <c r="AZ87" s="493"/>
      <c r="BA87" s="97" t="s">
        <v>382</v>
      </c>
      <c r="BB87" s="492"/>
      <c r="BC87" s="99" t="s">
        <v>454</v>
      </c>
      <c r="BD87" s="99" t="s">
        <v>479</v>
      </c>
      <c r="BE87" s="97" t="s">
        <v>452</v>
      </c>
      <c r="BF87" s="100" t="s">
        <v>381</v>
      </c>
      <c r="BG87" s="206" t="s">
        <v>381</v>
      </c>
      <c r="BH87" s="207">
        <v>0</v>
      </c>
      <c r="BI87" s="207">
        <v>0</v>
      </c>
      <c r="BJ87" s="207">
        <v>0</v>
      </c>
      <c r="BK87" s="207">
        <v>0</v>
      </c>
      <c r="BL87" s="203">
        <v>0</v>
      </c>
      <c r="BM87" s="474"/>
      <c r="BN87" s="474"/>
      <c r="BO87" s="474"/>
      <c r="BP87" s="489"/>
      <c r="BQ87" s="489"/>
      <c r="BR87" s="474"/>
      <c r="BS87" s="474"/>
      <c r="BT87" s="474"/>
      <c r="BU87" s="489"/>
      <c r="BV87" s="489"/>
      <c r="BW87" s="102" t="s">
        <v>446</v>
      </c>
      <c r="BX87" s="474"/>
      <c r="BY87" s="480"/>
      <c r="BZ87" s="480"/>
    </row>
    <row r="88" spans="1:78" s="103" customFormat="1" ht="84.95" customHeight="1">
      <c r="A88" s="221"/>
      <c r="B88" s="246"/>
      <c r="C88" s="246"/>
      <c r="D88" s="580" t="s">
        <v>541</v>
      </c>
      <c r="E88" s="581"/>
      <c r="F88" s="581"/>
      <c r="G88" s="581"/>
      <c r="H88" s="581"/>
      <c r="I88" s="581"/>
      <c r="J88" s="581"/>
      <c r="K88" s="581"/>
      <c r="L88" s="581"/>
      <c r="M88" s="581"/>
      <c r="N88" s="581"/>
      <c r="O88" s="581"/>
      <c r="P88" s="581"/>
      <c r="Q88" s="581"/>
      <c r="R88" s="581"/>
      <c r="S88" s="581"/>
      <c r="T88" s="581"/>
      <c r="U88" s="581"/>
      <c r="V88" s="581"/>
      <c r="W88" s="581"/>
      <c r="X88" s="581"/>
      <c r="Y88" s="582"/>
      <c r="Z88" s="281">
        <f>((Z75+Z79)/2+(Z82+Z84)/2)/2</f>
        <v>0.96875</v>
      </c>
      <c r="AA88" s="281">
        <f>((AA75+AA79)/2+(AA82+AA84)/2)/2</f>
        <v>1</v>
      </c>
      <c r="AB88" s="282"/>
      <c r="AC88" s="283"/>
      <c r="AD88" s="284"/>
      <c r="AE88" s="284"/>
      <c r="AF88" s="273"/>
      <c r="AG88" s="285"/>
      <c r="AH88" s="233"/>
      <c r="AI88" s="273"/>
      <c r="AJ88" s="273"/>
      <c r="AK88" s="234"/>
      <c r="AL88" s="275"/>
      <c r="AM88" s="241"/>
      <c r="AN88" s="256"/>
      <c r="AO88" s="233"/>
      <c r="AP88" s="234"/>
      <c r="AQ88" s="234"/>
      <c r="AR88" s="233"/>
      <c r="AS88" s="234"/>
      <c r="AT88" s="234"/>
      <c r="AU88" s="233"/>
      <c r="AV88" s="234"/>
      <c r="AW88" s="365">
        <f>AVERAGE(AW75:AW87)</f>
        <v>0.78873376623376612</v>
      </c>
      <c r="AX88" s="234"/>
      <c r="AY88" s="238"/>
      <c r="AZ88" s="233"/>
      <c r="BA88" s="233"/>
      <c r="BB88" s="286"/>
      <c r="BC88" s="234"/>
      <c r="BD88" s="234"/>
      <c r="BE88" s="233"/>
      <c r="BF88" s="243"/>
      <c r="BG88" s="287"/>
      <c r="BH88" s="288">
        <f>+SUM(BH75:BH87)</f>
        <v>1938952585.55</v>
      </c>
      <c r="BI88" s="288"/>
      <c r="BJ88" s="288"/>
      <c r="BK88" s="288"/>
      <c r="BL88" s="289"/>
      <c r="BM88" s="291">
        <f>BM75+BM82</f>
        <v>1938952586</v>
      </c>
      <c r="BN88" s="291">
        <f>BN75+BN82</f>
        <v>1576802586</v>
      </c>
      <c r="BO88" s="291">
        <f>BO75+BO82</f>
        <v>842652586</v>
      </c>
      <c r="BP88" s="290">
        <f>BN88/BM88</f>
        <v>0.81322390108202469</v>
      </c>
      <c r="BQ88" s="290">
        <f>BO88/BM88</f>
        <v>0.43459164091184227</v>
      </c>
      <c r="BR88" s="291">
        <f>BR75+BR82</f>
        <v>2853438698.3400002</v>
      </c>
      <c r="BS88" s="291">
        <f>BS75+BS82</f>
        <v>2178981306</v>
      </c>
      <c r="BT88" s="291">
        <f>BT75+BT82</f>
        <v>2110074661</v>
      </c>
      <c r="BU88" s="290">
        <f>BS88/BR88</f>
        <v>0.76363347397917869</v>
      </c>
      <c r="BV88" s="290">
        <f>BT88/BR88</f>
        <v>0.73948484059865893</v>
      </c>
      <c r="BW88" s="241"/>
      <c r="BX88" s="234"/>
      <c r="BY88" s="274"/>
      <c r="BZ88" s="274"/>
    </row>
    <row r="89" spans="1:78" s="122" customFormat="1" ht="162" customHeight="1">
      <c r="A89" s="104" t="s">
        <v>154</v>
      </c>
      <c r="B89" s="668" t="s">
        <v>248</v>
      </c>
      <c r="C89" s="105" t="s">
        <v>249</v>
      </c>
      <c r="D89" s="106"/>
      <c r="E89" s="106"/>
      <c r="F89" s="106"/>
      <c r="G89" s="107">
        <v>0.6</v>
      </c>
      <c r="H89" s="106" t="s">
        <v>342</v>
      </c>
      <c r="I89" s="107">
        <v>0.6</v>
      </c>
      <c r="J89" s="108" t="s">
        <v>280</v>
      </c>
      <c r="K89" s="109" t="s">
        <v>297</v>
      </c>
      <c r="L89" s="109" t="s">
        <v>345</v>
      </c>
      <c r="M89" s="106" t="s">
        <v>354</v>
      </c>
      <c r="N89" s="106" t="s">
        <v>355</v>
      </c>
      <c r="O89" s="106"/>
      <c r="P89" s="106" t="s">
        <v>344</v>
      </c>
      <c r="Q89" s="109" t="s">
        <v>316</v>
      </c>
      <c r="R89" s="109">
        <v>12</v>
      </c>
      <c r="S89" s="109">
        <v>12</v>
      </c>
      <c r="T89" s="110">
        <f>+R89-S89</f>
        <v>0</v>
      </c>
      <c r="U89" s="110">
        <v>0</v>
      </c>
      <c r="V89" s="110">
        <v>0</v>
      </c>
      <c r="W89" s="110">
        <f>AX89</f>
        <v>12</v>
      </c>
      <c r="X89" s="110"/>
      <c r="Y89" s="110">
        <f>W89</f>
        <v>12</v>
      </c>
      <c r="Z89" s="217">
        <f>Y89/S89</f>
        <v>1</v>
      </c>
      <c r="AA89" s="217">
        <f>Y89/R89</f>
        <v>1</v>
      </c>
      <c r="AB89" s="111" t="s">
        <v>397</v>
      </c>
      <c r="AC89" s="112" t="s">
        <v>409</v>
      </c>
      <c r="AD89" s="113" t="s">
        <v>414</v>
      </c>
      <c r="AE89" s="113" t="s">
        <v>426</v>
      </c>
      <c r="AF89" s="114" t="s">
        <v>235</v>
      </c>
      <c r="AG89" s="115">
        <v>2021130010264</v>
      </c>
      <c r="AH89" s="116" t="s">
        <v>236</v>
      </c>
      <c r="AI89" s="114" t="s">
        <v>237</v>
      </c>
      <c r="AJ89" s="117"/>
      <c r="AK89" s="117">
        <v>12</v>
      </c>
      <c r="AL89" s="118">
        <v>1</v>
      </c>
      <c r="AM89" s="116" t="s">
        <v>481</v>
      </c>
      <c r="AN89" s="187" t="s">
        <v>494</v>
      </c>
      <c r="AO89" s="116"/>
      <c r="AP89" s="117"/>
      <c r="AQ89" s="117"/>
      <c r="AR89" s="116" t="s">
        <v>654</v>
      </c>
      <c r="AS89" s="117"/>
      <c r="AT89" s="117"/>
      <c r="AU89" s="116" t="s">
        <v>655</v>
      </c>
      <c r="AV89" s="117">
        <v>12</v>
      </c>
      <c r="AW89" s="374">
        <v>1</v>
      </c>
      <c r="AX89" s="117">
        <v>12</v>
      </c>
      <c r="AY89" s="120">
        <v>130000000</v>
      </c>
      <c r="AZ89" s="121" t="s">
        <v>235</v>
      </c>
      <c r="BA89" s="116" t="s">
        <v>340</v>
      </c>
      <c r="BB89" s="114" t="s">
        <v>356</v>
      </c>
      <c r="BC89" s="117" t="s">
        <v>454</v>
      </c>
      <c r="BD89" s="117" t="s">
        <v>482</v>
      </c>
      <c r="BE89" s="116" t="s">
        <v>456</v>
      </c>
      <c r="BF89" s="119" t="s">
        <v>331</v>
      </c>
      <c r="BG89" s="116" t="s">
        <v>331</v>
      </c>
      <c r="BH89" s="208">
        <v>130000000</v>
      </c>
      <c r="BI89" s="208">
        <v>0</v>
      </c>
      <c r="BJ89" s="208"/>
      <c r="BK89" s="208"/>
      <c r="BL89" s="209">
        <f>+BI89/BH89</f>
        <v>0</v>
      </c>
      <c r="BM89" s="292">
        <v>130000000</v>
      </c>
      <c r="BN89" s="292">
        <v>130000000</v>
      </c>
      <c r="BO89" s="292">
        <v>0</v>
      </c>
      <c r="BP89" s="209">
        <f>BN89/BM89</f>
        <v>1</v>
      </c>
      <c r="BQ89" s="209">
        <f>BO89/BM89</f>
        <v>0</v>
      </c>
      <c r="BR89" s="292">
        <v>130000000</v>
      </c>
      <c r="BS89" s="292">
        <v>130000000</v>
      </c>
      <c r="BT89" s="292">
        <v>130000000</v>
      </c>
      <c r="BU89" s="209">
        <f>BS89/BR89</f>
        <v>1</v>
      </c>
      <c r="BV89" s="209">
        <f>BT89/BR89</f>
        <v>1</v>
      </c>
      <c r="BW89" s="116" t="s">
        <v>481</v>
      </c>
      <c r="BX89" s="117"/>
      <c r="BY89" s="116" t="s">
        <v>420</v>
      </c>
      <c r="BZ89" s="116" t="s">
        <v>421</v>
      </c>
    </row>
    <row r="90" spans="1:78" s="132" customFormat="1" ht="84.95" customHeight="1">
      <c r="A90" s="718" t="s">
        <v>150</v>
      </c>
      <c r="B90" s="668"/>
      <c r="C90" s="669" t="s">
        <v>250</v>
      </c>
      <c r="D90" s="671"/>
      <c r="E90" s="671"/>
      <c r="F90" s="671"/>
      <c r="G90" s="732">
        <v>1</v>
      </c>
      <c r="H90" s="671" t="s">
        <v>342</v>
      </c>
      <c r="I90" s="732">
        <v>1</v>
      </c>
      <c r="J90" s="671" t="s">
        <v>281</v>
      </c>
      <c r="K90" s="702" t="s">
        <v>298</v>
      </c>
      <c r="L90" s="702" t="s">
        <v>343</v>
      </c>
      <c r="M90" s="669">
        <v>1</v>
      </c>
      <c r="N90" s="669" t="s">
        <v>357</v>
      </c>
      <c r="O90" s="669"/>
      <c r="P90" s="669" t="s">
        <v>344</v>
      </c>
      <c r="Q90" s="702" t="s">
        <v>314</v>
      </c>
      <c r="R90" s="724">
        <v>3</v>
      </c>
      <c r="S90" s="724">
        <v>1</v>
      </c>
      <c r="T90" s="578">
        <v>1</v>
      </c>
      <c r="U90" s="578">
        <v>0</v>
      </c>
      <c r="V90" s="578">
        <v>0</v>
      </c>
      <c r="W90" s="578">
        <v>6</v>
      </c>
      <c r="X90" s="317"/>
      <c r="Y90" s="578">
        <f>U90+V90+W90</f>
        <v>6</v>
      </c>
      <c r="Z90" s="872">
        <v>1</v>
      </c>
      <c r="AA90" s="872">
        <v>1</v>
      </c>
      <c r="AB90" s="742" t="s">
        <v>397</v>
      </c>
      <c r="AC90" s="740" t="s">
        <v>409</v>
      </c>
      <c r="AD90" s="874" t="s">
        <v>414</v>
      </c>
      <c r="AE90" s="874" t="s">
        <v>415</v>
      </c>
      <c r="AF90" s="736" t="s">
        <v>238</v>
      </c>
      <c r="AG90" s="737">
        <v>2021130010134</v>
      </c>
      <c r="AH90" s="734" t="s">
        <v>239</v>
      </c>
      <c r="AI90" s="127" t="s">
        <v>240</v>
      </c>
      <c r="AJ90" s="129"/>
      <c r="AK90" s="129"/>
      <c r="AL90" s="130">
        <v>0</v>
      </c>
      <c r="AM90" s="442" t="s">
        <v>481</v>
      </c>
      <c r="AN90" s="444" t="s">
        <v>494</v>
      </c>
      <c r="AO90" s="128" t="s">
        <v>650</v>
      </c>
      <c r="AP90" s="129"/>
      <c r="AQ90" s="129">
        <v>2</v>
      </c>
      <c r="AR90" s="128"/>
      <c r="AS90" s="129"/>
      <c r="AT90" s="129"/>
      <c r="AU90" s="128"/>
      <c r="AV90" s="129"/>
      <c r="AW90" s="425">
        <v>1</v>
      </c>
      <c r="AX90" s="129"/>
      <c r="AY90" s="510">
        <v>50000000</v>
      </c>
      <c r="AZ90" s="745" t="s">
        <v>238</v>
      </c>
      <c r="BA90" s="734" t="s">
        <v>335</v>
      </c>
      <c r="BB90" s="882" t="s">
        <v>359</v>
      </c>
      <c r="BC90" s="442" t="s">
        <v>454</v>
      </c>
      <c r="BD90" s="442" t="s">
        <v>484</v>
      </c>
      <c r="BE90" s="451" t="s">
        <v>483</v>
      </c>
      <c r="BF90" s="446" t="s">
        <v>331</v>
      </c>
      <c r="BG90" s="930" t="s">
        <v>331</v>
      </c>
      <c r="BH90" s="931">
        <v>75000000</v>
      </c>
      <c r="BI90" s="931">
        <v>0</v>
      </c>
      <c r="BJ90" s="931">
        <v>0</v>
      </c>
      <c r="BK90" s="931">
        <v>25000000</v>
      </c>
      <c r="BL90" s="883">
        <f>+BK90/BH90</f>
        <v>0.33333333333333331</v>
      </c>
      <c r="BM90" s="453">
        <v>95000000</v>
      </c>
      <c r="BN90" s="453">
        <v>25000000</v>
      </c>
      <c r="BO90" s="453">
        <v>0</v>
      </c>
      <c r="BP90" s="425">
        <f>BN90/BM90</f>
        <v>0.26315789473684209</v>
      </c>
      <c r="BQ90" s="425">
        <f>BO90/BM90</f>
        <v>0</v>
      </c>
      <c r="BR90" s="361"/>
      <c r="BS90" s="361"/>
      <c r="BT90" s="361"/>
      <c r="BU90" s="361"/>
      <c r="BV90" s="361"/>
      <c r="BW90" s="442" t="s">
        <v>481</v>
      </c>
      <c r="BX90" s="442"/>
      <c r="BY90" s="451" t="s">
        <v>420</v>
      </c>
      <c r="BZ90" s="451" t="s">
        <v>421</v>
      </c>
    </row>
    <row r="91" spans="1:78" s="132" customFormat="1" ht="84.95" customHeight="1">
      <c r="A91" s="718"/>
      <c r="B91" s="668"/>
      <c r="C91" s="670"/>
      <c r="D91" s="671"/>
      <c r="E91" s="671"/>
      <c r="F91" s="671"/>
      <c r="G91" s="671"/>
      <c r="H91" s="671"/>
      <c r="I91" s="671"/>
      <c r="J91" s="671"/>
      <c r="K91" s="702"/>
      <c r="L91" s="702"/>
      <c r="M91" s="685"/>
      <c r="N91" s="685"/>
      <c r="O91" s="685"/>
      <c r="P91" s="685"/>
      <c r="Q91" s="702"/>
      <c r="R91" s="725"/>
      <c r="S91" s="725"/>
      <c r="T91" s="579"/>
      <c r="U91" s="579"/>
      <c r="V91" s="579"/>
      <c r="W91" s="579"/>
      <c r="X91" s="318"/>
      <c r="Y91" s="579"/>
      <c r="Z91" s="873"/>
      <c r="AA91" s="873"/>
      <c r="AB91" s="742"/>
      <c r="AC91" s="741"/>
      <c r="AD91" s="875"/>
      <c r="AE91" s="875"/>
      <c r="AF91" s="736"/>
      <c r="AG91" s="737"/>
      <c r="AH91" s="734"/>
      <c r="AI91" s="127" t="s">
        <v>241</v>
      </c>
      <c r="AJ91" s="129"/>
      <c r="AK91" s="129">
        <v>1</v>
      </c>
      <c r="AL91" s="130">
        <v>0.66666666666666663</v>
      </c>
      <c r="AM91" s="443"/>
      <c r="AN91" s="445"/>
      <c r="AO91" s="128" t="s">
        <v>651</v>
      </c>
      <c r="AP91" s="129">
        <v>4</v>
      </c>
      <c r="AQ91" s="129">
        <v>4</v>
      </c>
      <c r="AR91" s="128"/>
      <c r="AS91" s="129"/>
      <c r="AT91" s="129"/>
      <c r="AU91" s="128" t="s">
        <v>652</v>
      </c>
      <c r="AV91" s="129">
        <v>2</v>
      </c>
      <c r="AW91" s="426"/>
      <c r="AX91" s="129">
        <v>2</v>
      </c>
      <c r="AY91" s="511"/>
      <c r="AZ91" s="745"/>
      <c r="BA91" s="734"/>
      <c r="BB91" s="882"/>
      <c r="BC91" s="443"/>
      <c r="BD91" s="443"/>
      <c r="BE91" s="452"/>
      <c r="BF91" s="447"/>
      <c r="BG91" s="930"/>
      <c r="BH91" s="931"/>
      <c r="BI91" s="931"/>
      <c r="BJ91" s="931"/>
      <c r="BK91" s="931"/>
      <c r="BL91" s="883"/>
      <c r="BM91" s="454"/>
      <c r="BN91" s="454"/>
      <c r="BO91" s="454"/>
      <c r="BP91" s="426"/>
      <c r="BQ91" s="426"/>
      <c r="BR91" s="454">
        <v>75000000</v>
      </c>
      <c r="BS91" s="454">
        <v>75000000</v>
      </c>
      <c r="BT91" s="454">
        <v>75000000</v>
      </c>
      <c r="BU91" s="426">
        <f>BS91/BR91</f>
        <v>1</v>
      </c>
      <c r="BV91" s="426">
        <f>BT91/BR91</f>
        <v>1</v>
      </c>
      <c r="BW91" s="443"/>
      <c r="BX91" s="443"/>
      <c r="BY91" s="452"/>
      <c r="BZ91" s="452"/>
    </row>
    <row r="92" spans="1:78" s="132" customFormat="1" ht="84.95" customHeight="1">
      <c r="A92" s="718"/>
      <c r="B92" s="668"/>
      <c r="C92" s="670"/>
      <c r="D92" s="671"/>
      <c r="E92" s="671"/>
      <c r="F92" s="671"/>
      <c r="G92" s="671"/>
      <c r="H92" s="671"/>
      <c r="I92" s="671"/>
      <c r="J92" s="671"/>
      <c r="K92" s="124" t="s">
        <v>299</v>
      </c>
      <c r="L92" s="124" t="s">
        <v>343</v>
      </c>
      <c r="M92" s="123">
        <v>0</v>
      </c>
      <c r="N92" s="123" t="s">
        <v>358</v>
      </c>
      <c r="O92" s="123"/>
      <c r="P92" s="123" t="s">
        <v>344</v>
      </c>
      <c r="Q92" s="124" t="s">
        <v>317</v>
      </c>
      <c r="R92" s="124">
        <v>12</v>
      </c>
      <c r="S92" s="124">
        <v>8</v>
      </c>
      <c r="T92" s="133">
        <f>+R92-S92</f>
        <v>4</v>
      </c>
      <c r="U92" s="133">
        <v>0</v>
      </c>
      <c r="V92" s="133">
        <v>0</v>
      </c>
      <c r="W92" s="133">
        <v>15</v>
      </c>
      <c r="X92" s="133"/>
      <c r="Y92" s="133">
        <f>W92</f>
        <v>15</v>
      </c>
      <c r="Z92" s="218">
        <v>1</v>
      </c>
      <c r="AA92" s="218">
        <v>1</v>
      </c>
      <c r="AB92" s="125" t="s">
        <v>394</v>
      </c>
      <c r="AC92" s="134" t="s">
        <v>395</v>
      </c>
      <c r="AD92" s="126" t="s">
        <v>414</v>
      </c>
      <c r="AE92" s="126" t="s">
        <v>415</v>
      </c>
      <c r="AF92" s="736"/>
      <c r="AG92" s="737"/>
      <c r="AH92" s="734"/>
      <c r="AI92" s="127" t="s">
        <v>242</v>
      </c>
      <c r="AJ92" s="129"/>
      <c r="AK92" s="129">
        <v>8</v>
      </c>
      <c r="AL92" s="130">
        <v>0.33333333333333331</v>
      </c>
      <c r="AM92" s="129" t="s">
        <v>485</v>
      </c>
      <c r="AN92" s="188" t="s">
        <v>494</v>
      </c>
      <c r="AO92" s="128" t="s">
        <v>653</v>
      </c>
      <c r="AP92" s="129">
        <v>15</v>
      </c>
      <c r="AQ92" s="129">
        <f>11+4</f>
        <v>15</v>
      </c>
      <c r="AR92" s="128"/>
      <c r="AS92" s="129"/>
      <c r="AT92" s="129"/>
      <c r="AU92" s="128"/>
      <c r="AV92" s="129"/>
      <c r="AW92" s="427"/>
      <c r="AX92" s="129"/>
      <c r="AY92" s="135">
        <v>25000000</v>
      </c>
      <c r="AZ92" s="745"/>
      <c r="BA92" s="734"/>
      <c r="BB92" s="882"/>
      <c r="BC92" s="129" t="s">
        <v>465</v>
      </c>
      <c r="BD92" s="129" t="s">
        <v>442</v>
      </c>
      <c r="BE92" s="128" t="s">
        <v>442</v>
      </c>
      <c r="BF92" s="448"/>
      <c r="BG92" s="129" t="s">
        <v>618</v>
      </c>
      <c r="BH92" s="297">
        <v>20000000</v>
      </c>
      <c r="BI92" s="297">
        <v>0</v>
      </c>
      <c r="BJ92" s="297">
        <v>0</v>
      </c>
      <c r="BK92" s="297">
        <v>0</v>
      </c>
      <c r="BL92" s="306">
        <f>+BK92/BH92</f>
        <v>0</v>
      </c>
      <c r="BM92" s="455"/>
      <c r="BN92" s="455"/>
      <c r="BO92" s="455"/>
      <c r="BP92" s="427"/>
      <c r="BQ92" s="427"/>
      <c r="BR92" s="455">
        <v>75000000</v>
      </c>
      <c r="BS92" s="455">
        <v>75000000</v>
      </c>
      <c r="BT92" s="455">
        <v>75000000</v>
      </c>
      <c r="BU92" s="427"/>
      <c r="BV92" s="427"/>
      <c r="BW92" s="129" t="s">
        <v>485</v>
      </c>
      <c r="BX92" s="129"/>
      <c r="BY92" s="131" t="s">
        <v>420</v>
      </c>
      <c r="BZ92" s="131" t="s">
        <v>421</v>
      </c>
    </row>
    <row r="93" spans="1:78" s="141" customFormat="1" ht="84.95" customHeight="1">
      <c r="A93" s="712" t="s">
        <v>150</v>
      </c>
      <c r="B93" s="668"/>
      <c r="C93" s="672" t="s">
        <v>251</v>
      </c>
      <c r="D93" s="672"/>
      <c r="E93" s="672"/>
      <c r="F93" s="672"/>
      <c r="G93" s="733">
        <v>0.08</v>
      </c>
      <c r="H93" s="672" t="s">
        <v>342</v>
      </c>
      <c r="I93" s="733">
        <v>0.02</v>
      </c>
      <c r="J93" s="672" t="s">
        <v>282</v>
      </c>
      <c r="K93" s="703" t="s">
        <v>300</v>
      </c>
      <c r="L93" s="703" t="s">
        <v>343</v>
      </c>
      <c r="M93" s="672">
        <v>14729</v>
      </c>
      <c r="N93" s="672" t="s">
        <v>360</v>
      </c>
      <c r="O93" s="672"/>
      <c r="P93" s="672" t="s">
        <v>344</v>
      </c>
      <c r="Q93" s="703" t="s">
        <v>361</v>
      </c>
      <c r="R93" s="726">
        <v>6000</v>
      </c>
      <c r="S93" s="726">
        <v>5508</v>
      </c>
      <c r="T93" s="723">
        <v>492</v>
      </c>
      <c r="U93" s="723">
        <v>150</v>
      </c>
      <c r="V93" s="430">
        <v>3000</v>
      </c>
      <c r="W93" s="430">
        <f>AX94</f>
        <v>39555</v>
      </c>
      <c r="X93" s="319"/>
      <c r="Y93" s="723">
        <f>U93+V93+W93</f>
        <v>42705</v>
      </c>
      <c r="Z93" s="747">
        <v>1</v>
      </c>
      <c r="AA93" s="747">
        <v>1</v>
      </c>
      <c r="AB93" s="746" t="s">
        <v>394</v>
      </c>
      <c r="AC93" s="743" t="s">
        <v>413</v>
      </c>
      <c r="AD93" s="440" t="s">
        <v>414</v>
      </c>
      <c r="AE93" s="440" t="s">
        <v>415</v>
      </c>
      <c r="AF93" s="738" t="s">
        <v>243</v>
      </c>
      <c r="AG93" s="739">
        <v>2021130010090</v>
      </c>
      <c r="AH93" s="735" t="s">
        <v>244</v>
      </c>
      <c r="AI93" s="137" t="s">
        <v>245</v>
      </c>
      <c r="AJ93" s="138"/>
      <c r="AK93" s="138">
        <v>1</v>
      </c>
      <c r="AL93" s="139">
        <v>0.27777777777777779</v>
      </c>
      <c r="AM93" s="138" t="s">
        <v>481</v>
      </c>
      <c r="AN93" s="189" t="s">
        <v>494</v>
      </c>
      <c r="AO93" s="313"/>
      <c r="AP93" s="138"/>
      <c r="AQ93" s="138"/>
      <c r="AR93" s="313" t="s">
        <v>654</v>
      </c>
      <c r="AS93" s="138">
        <v>1</v>
      </c>
      <c r="AT93" s="138"/>
      <c r="AU93" s="313" t="s">
        <v>657</v>
      </c>
      <c r="AV93" s="138">
        <v>1</v>
      </c>
      <c r="AW93" s="428">
        <v>1</v>
      </c>
      <c r="AX93" s="138"/>
      <c r="AY93" s="140">
        <v>25000000</v>
      </c>
      <c r="AZ93" s="744" t="s">
        <v>328</v>
      </c>
      <c r="BA93" s="735" t="s">
        <v>335</v>
      </c>
      <c r="BB93" s="508" t="s">
        <v>362</v>
      </c>
      <c r="BC93" s="138" t="s">
        <v>454</v>
      </c>
      <c r="BD93" s="138" t="s">
        <v>486</v>
      </c>
      <c r="BE93" s="136" t="s">
        <v>456</v>
      </c>
      <c r="BF93" s="138" t="s">
        <v>331</v>
      </c>
      <c r="BG93" s="307" t="s">
        <v>331</v>
      </c>
      <c r="BH93" s="308">
        <v>166134767</v>
      </c>
      <c r="BI93" s="308">
        <v>57600000</v>
      </c>
      <c r="BJ93" s="298">
        <v>0</v>
      </c>
      <c r="BK93" s="298">
        <v>162600000</v>
      </c>
      <c r="BL93" s="309">
        <f>+BK93/BH93</f>
        <v>0.97872349620835231</v>
      </c>
      <c r="BM93" s="506">
        <v>173234767</v>
      </c>
      <c r="BN93" s="506">
        <v>169700000</v>
      </c>
      <c r="BO93" s="506">
        <v>53900000</v>
      </c>
      <c r="BP93" s="428">
        <f>BN93/BM93</f>
        <v>0.97959551040929327</v>
      </c>
      <c r="BQ93" s="428">
        <f>BO93/BM93</f>
        <v>0.31113846794968125</v>
      </c>
      <c r="BR93" s="506">
        <v>90000000</v>
      </c>
      <c r="BS93" s="506">
        <v>90000000</v>
      </c>
      <c r="BT93" s="506">
        <v>90000000</v>
      </c>
      <c r="BU93" s="428">
        <f>BS93/BR93</f>
        <v>1</v>
      </c>
      <c r="BV93" s="428">
        <f>BT93/BR93</f>
        <v>1</v>
      </c>
      <c r="BW93" s="138" t="s">
        <v>481</v>
      </c>
      <c r="BX93" s="432" t="s">
        <v>668</v>
      </c>
      <c r="BY93" s="854" t="s">
        <v>420</v>
      </c>
      <c r="BZ93" s="854" t="s">
        <v>421</v>
      </c>
    </row>
    <row r="94" spans="1:78" s="141" customFormat="1" ht="84.95" customHeight="1">
      <c r="A94" s="712"/>
      <c r="B94" s="668"/>
      <c r="C94" s="672"/>
      <c r="D94" s="672"/>
      <c r="E94" s="672"/>
      <c r="F94" s="672"/>
      <c r="G94" s="672"/>
      <c r="H94" s="672"/>
      <c r="I94" s="672"/>
      <c r="J94" s="672"/>
      <c r="K94" s="703"/>
      <c r="L94" s="703"/>
      <c r="M94" s="672"/>
      <c r="N94" s="672"/>
      <c r="O94" s="672"/>
      <c r="P94" s="672"/>
      <c r="Q94" s="703"/>
      <c r="R94" s="726"/>
      <c r="S94" s="726"/>
      <c r="T94" s="723"/>
      <c r="U94" s="723"/>
      <c r="V94" s="431"/>
      <c r="W94" s="431"/>
      <c r="X94" s="320"/>
      <c r="Y94" s="723"/>
      <c r="Z94" s="747"/>
      <c r="AA94" s="747"/>
      <c r="AB94" s="746"/>
      <c r="AC94" s="743"/>
      <c r="AD94" s="441"/>
      <c r="AE94" s="441"/>
      <c r="AF94" s="738"/>
      <c r="AG94" s="739"/>
      <c r="AH94" s="735"/>
      <c r="AI94" s="137" t="s">
        <v>246</v>
      </c>
      <c r="AJ94" s="138"/>
      <c r="AK94" s="138">
        <v>4</v>
      </c>
      <c r="AL94" s="139">
        <v>0.72222222222222221</v>
      </c>
      <c r="AM94" s="138" t="s">
        <v>447</v>
      </c>
      <c r="AN94" s="189" t="s">
        <v>494</v>
      </c>
      <c r="AO94" s="313" t="s">
        <v>665</v>
      </c>
      <c r="AP94" s="138">
        <v>18</v>
      </c>
      <c r="AQ94" s="138">
        <v>15072</v>
      </c>
      <c r="AR94" s="313" t="s">
        <v>665</v>
      </c>
      <c r="AS94" s="138">
        <v>18</v>
      </c>
      <c r="AT94" s="138">
        <v>52089</v>
      </c>
      <c r="AU94" s="313" t="s">
        <v>665</v>
      </c>
      <c r="AV94" s="138">
        <v>18</v>
      </c>
      <c r="AW94" s="429"/>
      <c r="AX94" s="138">
        <v>39555</v>
      </c>
      <c r="AY94" s="140">
        <v>65000000</v>
      </c>
      <c r="AZ94" s="744"/>
      <c r="BA94" s="735"/>
      <c r="BB94" s="509"/>
      <c r="BC94" s="138" t="s">
        <v>454</v>
      </c>
      <c r="BD94" s="138" t="s">
        <v>487</v>
      </c>
      <c r="BE94" s="136" t="s">
        <v>466</v>
      </c>
      <c r="BF94" s="138" t="s">
        <v>331</v>
      </c>
      <c r="BG94" s="310" t="s">
        <v>372</v>
      </c>
      <c r="BH94" s="308">
        <v>7100000</v>
      </c>
      <c r="BI94" s="308">
        <v>0</v>
      </c>
      <c r="BJ94" s="298">
        <v>0</v>
      </c>
      <c r="BK94" s="298">
        <v>7100000</v>
      </c>
      <c r="BL94" s="309">
        <f>+BK94/BH94</f>
        <v>1</v>
      </c>
      <c r="BM94" s="507"/>
      <c r="BN94" s="507"/>
      <c r="BO94" s="507"/>
      <c r="BP94" s="429"/>
      <c r="BQ94" s="429"/>
      <c r="BR94" s="507">
        <v>90000000</v>
      </c>
      <c r="BS94" s="507">
        <v>90000000</v>
      </c>
      <c r="BT94" s="507">
        <v>90000000</v>
      </c>
      <c r="BU94" s="429"/>
      <c r="BV94" s="429"/>
      <c r="BW94" s="138" t="s">
        <v>447</v>
      </c>
      <c r="BX94" s="433"/>
      <c r="BY94" s="433"/>
      <c r="BZ94" s="433"/>
    </row>
    <row r="95" spans="1:78" ht="24.75" customHeight="1">
      <c r="BG95" s="30"/>
      <c r="BH95" s="293"/>
      <c r="BI95" s="293"/>
      <c r="BJ95" s="293"/>
      <c r="BK95" s="293"/>
      <c r="BL95" s="247"/>
    </row>
    <row r="96" spans="1:78">
      <c r="BG96" s="30"/>
      <c r="BH96" s="293"/>
      <c r="BI96" s="293"/>
      <c r="BJ96" s="293"/>
      <c r="BK96" s="293"/>
      <c r="BL96" s="247"/>
    </row>
    <row r="97" spans="20:78" ht="18" customHeight="1">
      <c r="T97" s="403" t="s">
        <v>574</v>
      </c>
      <c r="U97" s="403"/>
      <c r="V97" s="403"/>
      <c r="W97" s="403"/>
      <c r="X97" s="403"/>
      <c r="Y97" s="403"/>
      <c r="Z97" s="501">
        <f>(Z23+Z31+Z46+Z56+Z74+Z88)/6</f>
        <v>0.84193174583967234</v>
      </c>
      <c r="BG97" s="30"/>
      <c r="BH97" s="293"/>
      <c r="BI97" s="502" t="s">
        <v>551</v>
      </c>
      <c r="BJ97" s="502"/>
      <c r="BK97" s="502"/>
      <c r="BL97" s="502"/>
      <c r="BM97" s="503">
        <f>BM23+BM31+BM46+BM56+BM74+BM88+BM89+BM90+BM93</f>
        <v>17537287714</v>
      </c>
      <c r="BN97" s="503">
        <f>BN23+BN31+BN46+BN56+BN74+BN88+BN89+BN90+BN93</f>
        <v>11794425662</v>
      </c>
      <c r="BO97" s="503">
        <f>BO23+BO31+BO46+BO56+BO74+BO88+BO89+BO90+BO93</f>
        <v>4758311899</v>
      </c>
      <c r="BP97" s="504">
        <f>BN97/BM97</f>
        <v>0.67253419424627003</v>
      </c>
      <c r="BQ97" s="504">
        <f>BO97/BM97</f>
        <v>0.27132541682608335</v>
      </c>
      <c r="BR97" s="502" t="s">
        <v>678</v>
      </c>
      <c r="BS97" s="502"/>
      <c r="BT97" s="502"/>
      <c r="BU97" s="502"/>
      <c r="BV97" s="503">
        <f>BR23+BR31+BR46+BR56+BR74+BR88+BR89+BR91+BR93</f>
        <v>17537287711.989998</v>
      </c>
      <c r="BW97" s="503">
        <f>BS23+BS31+BS46+BS56+BS74+BS88+BS89+BS91+BS93</f>
        <v>10361276625.91</v>
      </c>
      <c r="BX97" s="503">
        <f>BT23+BT31+BT46+BT56+BT74+BT88+BT89+BT91+BT93</f>
        <v>10064722976.91</v>
      </c>
      <c r="BY97" s="504">
        <f>BW97/BV97</f>
        <v>0.59081408687993076</v>
      </c>
      <c r="BZ97" s="504">
        <f>BX97/BV97</f>
        <v>0.5739041944341764</v>
      </c>
    </row>
    <row r="98" spans="20:78" ht="18" customHeight="1">
      <c r="T98" s="403"/>
      <c r="U98" s="403"/>
      <c r="V98" s="403"/>
      <c r="W98" s="403"/>
      <c r="X98" s="403"/>
      <c r="Y98" s="403"/>
      <c r="Z98" s="501"/>
      <c r="BG98" s="30"/>
      <c r="BH98" s="293"/>
      <c r="BI98" s="502"/>
      <c r="BJ98" s="502"/>
      <c r="BK98" s="502"/>
      <c r="BL98" s="502"/>
      <c r="BM98" s="503"/>
      <c r="BN98" s="503"/>
      <c r="BO98" s="503"/>
      <c r="BP98" s="504"/>
      <c r="BQ98" s="504"/>
      <c r="BR98" s="502"/>
      <c r="BS98" s="502"/>
      <c r="BT98" s="502"/>
      <c r="BU98" s="502"/>
      <c r="BV98" s="503"/>
      <c r="BW98" s="503"/>
      <c r="BX98" s="503"/>
      <c r="BY98" s="504"/>
      <c r="BZ98" s="504"/>
    </row>
    <row r="99" spans="20:78" ht="18" customHeight="1">
      <c r="T99" s="403"/>
      <c r="U99" s="403"/>
      <c r="V99" s="403"/>
      <c r="W99" s="403"/>
      <c r="X99" s="403"/>
      <c r="Y99" s="403"/>
      <c r="Z99" s="501"/>
      <c r="BG99" s="30"/>
      <c r="BH99" s="293"/>
      <c r="BI99" s="502"/>
      <c r="BJ99" s="502"/>
      <c r="BK99" s="502"/>
      <c r="BL99" s="502"/>
      <c r="BM99" s="503"/>
      <c r="BN99" s="503"/>
      <c r="BO99" s="503"/>
      <c r="BP99" s="504"/>
      <c r="BQ99" s="504"/>
      <c r="BR99" s="502"/>
      <c r="BS99" s="502"/>
      <c r="BT99" s="502"/>
      <c r="BU99" s="502"/>
      <c r="BV99" s="503"/>
      <c r="BW99" s="503"/>
      <c r="BX99" s="503"/>
      <c r="BY99" s="504"/>
      <c r="BZ99" s="504"/>
    </row>
    <row r="100" spans="20:78" ht="18" customHeight="1">
      <c r="T100" s="403"/>
      <c r="U100" s="403"/>
      <c r="V100" s="403"/>
      <c r="W100" s="403"/>
      <c r="X100" s="403"/>
      <c r="Y100" s="403"/>
      <c r="Z100" s="501"/>
      <c r="BG100" s="30"/>
      <c r="BH100" s="293"/>
      <c r="BI100" s="502"/>
      <c r="BJ100" s="502"/>
      <c r="BK100" s="502"/>
      <c r="BL100" s="502"/>
      <c r="BM100" s="503"/>
      <c r="BN100" s="503"/>
      <c r="BO100" s="503"/>
      <c r="BP100" s="504"/>
      <c r="BQ100" s="504"/>
      <c r="BR100" s="502"/>
      <c r="BS100" s="502"/>
      <c r="BT100" s="502"/>
      <c r="BU100" s="502"/>
      <c r="BV100" s="503"/>
      <c r="BW100" s="503"/>
      <c r="BX100" s="503"/>
      <c r="BY100" s="504"/>
      <c r="BZ100" s="504"/>
    </row>
    <row r="101" spans="20:78">
      <c r="BG101" s="30"/>
      <c r="BH101" s="293"/>
      <c r="BI101" s="293"/>
      <c r="BJ101" s="293"/>
      <c r="BK101" s="293"/>
      <c r="BL101" s="247"/>
    </row>
    <row r="102" spans="20:78">
      <c r="BG102" s="30"/>
      <c r="BH102" s="293"/>
      <c r="BI102" s="293"/>
      <c r="BJ102" s="293"/>
      <c r="BK102" s="293"/>
      <c r="BL102" s="247"/>
    </row>
    <row r="103" spans="20:78" ht="18" customHeight="1">
      <c r="T103" s="403" t="s">
        <v>575</v>
      </c>
      <c r="U103" s="403"/>
      <c r="V103" s="403"/>
      <c r="W103" s="403"/>
      <c r="X103" s="403"/>
      <c r="Y103" s="403"/>
      <c r="Z103" s="501">
        <f>(AA23+AA31+AA46+AA56+AA74+AA88)/6</f>
        <v>0.96111988102518986</v>
      </c>
      <c r="BG103" s="30"/>
      <c r="BH103" s="293"/>
      <c r="BI103" s="293"/>
      <c r="BJ103" s="293"/>
      <c r="BK103" s="293"/>
      <c r="BL103" s="247"/>
    </row>
    <row r="104" spans="20:78" ht="18" customHeight="1">
      <c r="T104" s="403"/>
      <c r="U104" s="403"/>
      <c r="V104" s="403"/>
      <c r="W104" s="403"/>
      <c r="X104" s="403"/>
      <c r="Y104" s="403"/>
      <c r="Z104" s="501"/>
      <c r="BG104" s="30"/>
      <c r="BH104" s="293"/>
      <c r="BI104" s="293"/>
      <c r="BJ104" s="293"/>
      <c r="BK104" s="293"/>
      <c r="BL104" s="247"/>
    </row>
    <row r="105" spans="20:78" ht="18" customHeight="1">
      <c r="T105" s="403"/>
      <c r="U105" s="403"/>
      <c r="V105" s="403"/>
      <c r="W105" s="403"/>
      <c r="X105" s="403"/>
      <c r="Y105" s="403"/>
      <c r="Z105" s="501"/>
      <c r="BG105" s="30"/>
      <c r="BH105" s="293"/>
      <c r="BI105" s="293"/>
      <c r="BJ105" s="293"/>
      <c r="BK105" s="293"/>
      <c r="BL105" s="247"/>
    </row>
    <row r="106" spans="20:78" ht="18" customHeight="1">
      <c r="T106" s="403"/>
      <c r="U106" s="403"/>
      <c r="V106" s="403"/>
      <c r="W106" s="403"/>
      <c r="X106" s="403"/>
      <c r="Y106" s="403"/>
      <c r="Z106" s="501"/>
      <c r="BG106" s="30"/>
      <c r="BH106" s="293"/>
      <c r="BI106" s="293"/>
      <c r="BJ106" s="293"/>
      <c r="BK106" s="293"/>
      <c r="BL106" s="247"/>
    </row>
    <row r="107" spans="20:78">
      <c r="BG107" s="30"/>
      <c r="BH107" s="293"/>
      <c r="BI107" s="293"/>
      <c r="BJ107" s="293"/>
      <c r="BK107" s="293"/>
      <c r="BL107" s="247"/>
    </row>
    <row r="108" spans="20:78" ht="45">
      <c r="Z108" s="363" t="s">
        <v>669</v>
      </c>
      <c r="AA108" s="362" t="s">
        <v>670</v>
      </c>
      <c r="BG108" s="30"/>
      <c r="BH108" s="293"/>
      <c r="BI108" s="293"/>
      <c r="BJ108" s="293"/>
      <c r="BK108" s="293"/>
      <c r="BL108" s="247"/>
    </row>
    <row r="109" spans="20:78">
      <c r="T109" s="403" t="s">
        <v>249</v>
      </c>
      <c r="U109" s="403"/>
      <c r="V109" s="403"/>
      <c r="W109" s="403"/>
      <c r="X109" s="403"/>
      <c r="Y109" s="404"/>
      <c r="Z109" s="405">
        <v>1</v>
      </c>
      <c r="AA109" s="406">
        <v>1</v>
      </c>
      <c r="BG109" s="30"/>
      <c r="BH109" s="293"/>
      <c r="BI109" s="293"/>
      <c r="BJ109" s="293"/>
      <c r="BK109" s="293"/>
      <c r="BL109" s="247"/>
    </row>
    <row r="110" spans="20:78">
      <c r="T110" s="403"/>
      <c r="U110" s="403"/>
      <c r="V110" s="403"/>
      <c r="W110" s="403"/>
      <c r="X110" s="403"/>
      <c r="Y110" s="404"/>
      <c r="Z110" s="405"/>
      <c r="AA110" s="407"/>
      <c r="BG110" s="30"/>
      <c r="BH110" s="293"/>
      <c r="BI110" s="293"/>
      <c r="BJ110" s="293"/>
      <c r="BK110" s="293"/>
      <c r="BL110" s="247"/>
    </row>
    <row r="111" spans="20:78">
      <c r="T111" s="403"/>
      <c r="U111" s="403"/>
      <c r="V111" s="403"/>
      <c r="W111" s="403"/>
      <c r="X111" s="403"/>
      <c r="Y111" s="404"/>
      <c r="Z111" s="405"/>
      <c r="AA111" s="407"/>
      <c r="BG111" s="30"/>
      <c r="BH111" s="293"/>
      <c r="BI111" s="293"/>
      <c r="BJ111" s="293"/>
      <c r="BK111" s="293"/>
      <c r="BL111" s="247"/>
    </row>
    <row r="112" spans="20:78">
      <c r="T112" s="403"/>
      <c r="U112" s="403"/>
      <c r="V112" s="403"/>
      <c r="W112" s="403"/>
      <c r="X112" s="403"/>
      <c r="Y112" s="404"/>
      <c r="Z112" s="405"/>
      <c r="AA112" s="408"/>
      <c r="BG112" s="30"/>
      <c r="BH112" s="30"/>
      <c r="BI112" s="30"/>
      <c r="BJ112" s="30"/>
      <c r="BK112" s="30"/>
      <c r="BL112" s="30"/>
      <c r="BM112" s="30"/>
      <c r="BN112" s="30"/>
    </row>
    <row r="113" spans="20:66">
      <c r="BG113" s="30"/>
      <c r="BH113" s="30"/>
      <c r="BI113" s="30"/>
      <c r="BJ113" s="30"/>
      <c r="BK113" s="30"/>
      <c r="BL113" s="30"/>
      <c r="BM113" s="30"/>
      <c r="BN113" s="30"/>
    </row>
    <row r="114" spans="20:66">
      <c r="BG114" s="30"/>
      <c r="BH114" s="30"/>
      <c r="BI114" s="30"/>
      <c r="BJ114" s="30"/>
      <c r="BK114" s="30"/>
      <c r="BL114" s="30"/>
      <c r="BM114" s="30"/>
      <c r="BN114" s="30"/>
    </row>
    <row r="115" spans="20:66" ht="45">
      <c r="Z115" s="363" t="s">
        <v>669</v>
      </c>
      <c r="AA115" s="362" t="s">
        <v>670</v>
      </c>
      <c r="BG115" s="30"/>
      <c r="BH115" s="30"/>
      <c r="BI115" s="30"/>
      <c r="BJ115" s="30"/>
      <c r="BK115" s="30"/>
      <c r="BL115" s="30"/>
      <c r="BM115" s="30"/>
      <c r="BN115" s="30"/>
    </row>
    <row r="116" spans="20:66">
      <c r="T116" s="403" t="s">
        <v>671</v>
      </c>
      <c r="U116" s="403"/>
      <c r="V116" s="403"/>
      <c r="W116" s="403"/>
      <c r="X116" s="403"/>
      <c r="Y116" s="404"/>
      <c r="Z116" s="405">
        <v>1</v>
      </c>
      <c r="AA116" s="405">
        <v>1</v>
      </c>
      <c r="BG116" s="30"/>
      <c r="BH116" s="30"/>
      <c r="BI116" s="30"/>
      <c r="BJ116" s="30"/>
      <c r="BK116" s="30"/>
      <c r="BL116" s="30"/>
      <c r="BM116" s="30"/>
      <c r="BN116" s="30"/>
    </row>
    <row r="117" spans="20:66">
      <c r="T117" s="403"/>
      <c r="U117" s="403"/>
      <c r="V117" s="403"/>
      <c r="W117" s="403"/>
      <c r="X117" s="403"/>
      <c r="Y117" s="404"/>
      <c r="Z117" s="405"/>
      <c r="AA117" s="405"/>
      <c r="BG117" s="30"/>
      <c r="BH117" s="30"/>
      <c r="BI117" s="30"/>
      <c r="BJ117" s="30"/>
      <c r="BK117" s="30"/>
      <c r="BL117" s="30"/>
      <c r="BM117" s="30"/>
      <c r="BN117" s="30"/>
    </row>
    <row r="118" spans="20:66">
      <c r="T118" s="403"/>
      <c r="U118" s="403"/>
      <c r="V118" s="403"/>
      <c r="W118" s="403"/>
      <c r="X118" s="403"/>
      <c r="Y118" s="404"/>
      <c r="Z118" s="405"/>
      <c r="AA118" s="405"/>
      <c r="BG118" s="30"/>
      <c r="BH118" s="30"/>
      <c r="BI118" s="30"/>
      <c r="BJ118" s="30"/>
      <c r="BK118" s="30"/>
      <c r="BL118" s="30"/>
      <c r="BM118" s="30"/>
      <c r="BN118" s="30"/>
    </row>
    <row r="119" spans="20:66">
      <c r="T119" s="403"/>
      <c r="U119" s="403"/>
      <c r="V119" s="403"/>
      <c r="W119" s="403"/>
      <c r="X119" s="403"/>
      <c r="Y119" s="404"/>
      <c r="Z119" s="405"/>
      <c r="AA119" s="405"/>
      <c r="BG119" s="30"/>
      <c r="BH119" s="30"/>
      <c r="BI119" s="30"/>
      <c r="BJ119" s="30"/>
      <c r="BK119" s="30"/>
      <c r="BL119" s="30"/>
      <c r="BM119" s="30"/>
      <c r="BN119" s="30"/>
    </row>
    <row r="120" spans="20:66">
      <c r="BG120" s="30"/>
      <c r="BH120" s="30"/>
      <c r="BI120" s="30"/>
      <c r="BJ120" s="30"/>
      <c r="BK120" s="30"/>
      <c r="BL120" s="30"/>
      <c r="BM120" s="30"/>
      <c r="BN120" s="30"/>
    </row>
    <row r="121" spans="20:66">
      <c r="BG121" s="30"/>
      <c r="BH121" s="30"/>
      <c r="BI121" s="30"/>
      <c r="BJ121" s="30"/>
      <c r="BK121" s="30"/>
      <c r="BL121" s="30"/>
      <c r="BM121" s="30"/>
      <c r="BN121" s="30"/>
    </row>
    <row r="122" spans="20:66" ht="45">
      <c r="Z122" s="363" t="s">
        <v>669</v>
      </c>
      <c r="AA122" s="362" t="s">
        <v>670</v>
      </c>
      <c r="BG122" s="30"/>
      <c r="BH122" s="30"/>
      <c r="BI122" s="30"/>
      <c r="BJ122" s="30"/>
      <c r="BK122" s="30"/>
      <c r="BL122" s="30"/>
      <c r="BM122" s="30"/>
      <c r="BN122" s="30"/>
    </row>
    <row r="123" spans="20:66">
      <c r="T123" s="403" t="s">
        <v>251</v>
      </c>
      <c r="U123" s="403"/>
      <c r="V123" s="403"/>
      <c r="W123" s="403"/>
      <c r="X123" s="403"/>
      <c r="Y123" s="404"/>
      <c r="Z123" s="405">
        <v>1</v>
      </c>
      <c r="AA123" s="405">
        <v>1</v>
      </c>
      <c r="BG123" s="30"/>
      <c r="BH123" s="30"/>
      <c r="BI123" s="30"/>
      <c r="BJ123" s="30"/>
      <c r="BK123" s="30"/>
      <c r="BL123" s="30"/>
      <c r="BM123" s="30"/>
      <c r="BN123" s="30"/>
    </row>
    <row r="124" spans="20:66">
      <c r="T124" s="403"/>
      <c r="U124" s="403"/>
      <c r="V124" s="403"/>
      <c r="W124" s="403"/>
      <c r="X124" s="403"/>
      <c r="Y124" s="404"/>
      <c r="Z124" s="405"/>
      <c r="AA124" s="405"/>
      <c r="BG124" s="30"/>
      <c r="BH124" s="30"/>
      <c r="BI124" s="30"/>
      <c r="BJ124" s="30"/>
      <c r="BK124" s="30"/>
      <c r="BL124" s="30"/>
      <c r="BM124" s="30"/>
      <c r="BN124" s="30"/>
    </row>
    <row r="125" spans="20:66">
      <c r="T125" s="403"/>
      <c r="U125" s="403"/>
      <c r="V125" s="403"/>
      <c r="W125" s="403"/>
      <c r="X125" s="403"/>
      <c r="Y125" s="404"/>
      <c r="Z125" s="405"/>
      <c r="AA125" s="405"/>
      <c r="BG125" s="30"/>
      <c r="BH125" s="30"/>
      <c r="BI125" s="30"/>
      <c r="BJ125" s="30"/>
      <c r="BK125" s="30"/>
      <c r="BL125" s="30"/>
      <c r="BM125" s="30"/>
      <c r="BN125" s="30"/>
    </row>
    <row r="126" spans="20:66">
      <c r="T126" s="403"/>
      <c r="U126" s="403"/>
      <c r="V126" s="403"/>
      <c r="W126" s="403"/>
      <c r="X126" s="403"/>
      <c r="Y126" s="404"/>
      <c r="Z126" s="405"/>
      <c r="AA126" s="405"/>
      <c r="BG126" s="30"/>
      <c r="BH126" s="30"/>
      <c r="BI126" s="30"/>
      <c r="BJ126" s="30"/>
      <c r="BK126" s="30"/>
      <c r="BL126" s="30"/>
      <c r="BM126" s="30"/>
      <c r="BN126" s="30"/>
    </row>
    <row r="127" spans="20:66">
      <c r="BG127" s="30"/>
      <c r="BH127" s="30"/>
      <c r="BI127" s="30"/>
      <c r="BJ127" s="30"/>
      <c r="BK127" s="30"/>
      <c r="BL127" s="30"/>
      <c r="BM127" s="30"/>
      <c r="BN127" s="30"/>
    </row>
    <row r="128" spans="20:66">
      <c r="BG128" s="30"/>
      <c r="BH128" s="30"/>
      <c r="BI128" s="30"/>
      <c r="BJ128" s="30"/>
      <c r="BK128" s="30"/>
      <c r="BL128" s="30"/>
      <c r="BM128" s="30"/>
      <c r="BN128" s="30"/>
    </row>
    <row r="129" spans="59:66">
      <c r="BG129" s="30"/>
      <c r="BH129" s="30"/>
      <c r="BI129" s="30"/>
      <c r="BJ129" s="30"/>
      <c r="BK129" s="30"/>
      <c r="BL129" s="30"/>
      <c r="BM129" s="30"/>
      <c r="BN129" s="30"/>
    </row>
    <row r="130" spans="59:66">
      <c r="BG130" s="30"/>
      <c r="BH130" s="30"/>
      <c r="BI130" s="30"/>
      <c r="BJ130" s="30"/>
      <c r="BK130" s="30"/>
      <c r="BL130" s="30"/>
      <c r="BM130" s="30"/>
      <c r="BN130" s="30"/>
    </row>
    <row r="131" spans="59:66">
      <c r="BG131" s="30"/>
      <c r="BH131" s="30"/>
      <c r="BI131" s="30"/>
      <c r="BJ131" s="30"/>
      <c r="BK131" s="30"/>
      <c r="BL131" s="30"/>
      <c r="BM131" s="30"/>
      <c r="BN131" s="30"/>
    </row>
    <row r="132" spans="59:66">
      <c r="BG132" s="30"/>
      <c r="BH132" s="30"/>
      <c r="BI132" s="30"/>
      <c r="BJ132" s="30"/>
      <c r="BK132" s="30"/>
      <c r="BL132" s="30"/>
      <c r="BM132" s="30"/>
      <c r="BN132" s="30"/>
    </row>
    <row r="133" spans="59:66">
      <c r="BG133" s="30"/>
      <c r="BH133" s="30"/>
      <c r="BI133" s="30"/>
      <c r="BJ133" s="30"/>
      <c r="BK133" s="30"/>
      <c r="BL133" s="30"/>
      <c r="BM133" s="30"/>
      <c r="BN133" s="30"/>
    </row>
    <row r="134" spans="59:66">
      <c r="BG134" s="30"/>
      <c r="BH134" s="30"/>
      <c r="BI134" s="30"/>
      <c r="BJ134" s="30"/>
      <c r="BK134" s="30"/>
      <c r="BL134" s="30"/>
      <c r="BM134" s="30"/>
      <c r="BN134" s="30"/>
    </row>
    <row r="135" spans="59:66">
      <c r="BG135" s="30"/>
      <c r="BH135" s="30"/>
      <c r="BI135" s="30"/>
      <c r="BJ135" s="30"/>
      <c r="BK135" s="30"/>
      <c r="BL135" s="30"/>
      <c r="BM135" s="30"/>
      <c r="BN135" s="30"/>
    </row>
    <row r="136" spans="59:66">
      <c r="BG136" s="30"/>
      <c r="BH136" s="30"/>
      <c r="BI136" s="30"/>
      <c r="BJ136" s="30"/>
      <c r="BK136" s="30"/>
      <c r="BL136" s="30"/>
      <c r="BM136" s="30"/>
      <c r="BN136" s="30"/>
    </row>
    <row r="137" spans="59:66">
      <c r="BG137" s="30"/>
      <c r="BH137" s="30"/>
      <c r="BI137" s="30"/>
      <c r="BJ137" s="30"/>
      <c r="BK137" s="30"/>
      <c r="BL137" s="30"/>
      <c r="BM137" s="30"/>
      <c r="BN137" s="30"/>
    </row>
    <row r="138" spans="59:66">
      <c r="BG138" s="30"/>
      <c r="BH138" s="30"/>
      <c r="BI138" s="30"/>
      <c r="BJ138" s="30"/>
      <c r="BK138" s="30"/>
      <c r="BL138" s="30"/>
      <c r="BM138" s="30"/>
      <c r="BN138" s="30"/>
    </row>
    <row r="139" spans="59:66">
      <c r="BG139" s="30"/>
      <c r="BH139" s="30"/>
      <c r="BI139" s="30"/>
      <c r="BJ139" s="30"/>
      <c r="BK139" s="30"/>
      <c r="BL139" s="30"/>
      <c r="BM139" s="30"/>
      <c r="BN139" s="30"/>
    </row>
    <row r="140" spans="59:66">
      <c r="BG140" s="30"/>
      <c r="BH140" s="30"/>
      <c r="BI140" s="30"/>
      <c r="BJ140" s="30"/>
      <c r="BK140" s="30"/>
      <c r="BL140" s="30"/>
      <c r="BM140" s="30"/>
      <c r="BN140" s="30"/>
    </row>
    <row r="141" spans="59:66">
      <c r="BG141" s="30"/>
      <c r="BH141" s="30"/>
      <c r="BI141" s="30"/>
      <c r="BJ141" s="30"/>
      <c r="BK141" s="30"/>
      <c r="BL141" s="30"/>
      <c r="BM141" s="30"/>
      <c r="BN141" s="30"/>
    </row>
    <row r="142" spans="59:66">
      <c r="BG142" s="30"/>
      <c r="BH142" s="30"/>
      <c r="BI142" s="30"/>
      <c r="BJ142" s="30"/>
      <c r="BK142" s="30"/>
      <c r="BL142" s="30"/>
      <c r="BM142" s="30"/>
      <c r="BN142" s="30"/>
    </row>
    <row r="143" spans="59:66">
      <c r="BG143" s="30"/>
      <c r="BH143" s="30"/>
      <c r="BI143" s="30"/>
      <c r="BJ143" s="30"/>
      <c r="BK143" s="30"/>
      <c r="BL143" s="30"/>
      <c r="BM143" s="30"/>
      <c r="BN143" s="30"/>
    </row>
    <row r="144" spans="59:66">
      <c r="BG144" s="30"/>
      <c r="BH144" s="30"/>
      <c r="BI144" s="30"/>
      <c r="BJ144" s="30"/>
      <c r="BK144" s="30"/>
      <c r="BL144" s="30"/>
      <c r="BM144" s="30"/>
      <c r="BN144" s="30"/>
    </row>
    <row r="145" spans="59:66">
      <c r="BG145" s="30"/>
      <c r="BH145" s="30"/>
      <c r="BI145" s="30"/>
      <c r="BJ145" s="30"/>
      <c r="BK145" s="30"/>
      <c r="BL145" s="30"/>
      <c r="BM145" s="30"/>
      <c r="BN145" s="30"/>
    </row>
    <row r="146" spans="59:66">
      <c r="BG146" s="30"/>
      <c r="BH146" s="30"/>
      <c r="BI146" s="30"/>
      <c r="BJ146" s="30"/>
      <c r="BK146" s="30"/>
      <c r="BL146" s="30"/>
      <c r="BM146" s="30"/>
      <c r="BN146" s="30"/>
    </row>
    <row r="147" spans="59:66">
      <c r="BG147" s="30"/>
      <c r="BH147" s="30"/>
      <c r="BI147" s="30"/>
      <c r="BJ147" s="30"/>
      <c r="BK147" s="30"/>
      <c r="BL147" s="30"/>
      <c r="BM147" s="30"/>
      <c r="BN147" s="30"/>
    </row>
    <row r="148" spans="59:66">
      <c r="BG148" s="30"/>
      <c r="BH148" s="30"/>
      <c r="BI148" s="30"/>
      <c r="BJ148" s="30"/>
      <c r="BK148" s="30"/>
      <c r="BL148" s="30"/>
      <c r="BM148" s="30"/>
      <c r="BN148" s="30"/>
    </row>
    <row r="149" spans="59:66">
      <c r="BG149" s="30"/>
      <c r="BH149" s="30"/>
      <c r="BI149" s="30"/>
      <c r="BJ149" s="30"/>
      <c r="BK149" s="30"/>
      <c r="BL149" s="30"/>
      <c r="BM149" s="30"/>
      <c r="BN149" s="30"/>
    </row>
    <row r="150" spans="59:66">
      <c r="BG150" s="30"/>
      <c r="BH150" s="30"/>
      <c r="BI150" s="30"/>
      <c r="BJ150" s="30"/>
      <c r="BK150" s="30"/>
      <c r="BL150" s="30"/>
      <c r="BM150" s="30"/>
      <c r="BN150" s="30"/>
    </row>
    <row r="151" spans="59:66">
      <c r="BG151" s="30"/>
      <c r="BH151" s="30"/>
      <c r="BI151" s="30"/>
      <c r="BJ151" s="30"/>
      <c r="BK151" s="30"/>
      <c r="BL151" s="30"/>
      <c r="BM151" s="30"/>
      <c r="BN151" s="30"/>
    </row>
    <row r="152" spans="59:66">
      <c r="BG152" s="30"/>
      <c r="BH152" s="30"/>
      <c r="BI152" s="30"/>
      <c r="BJ152" s="30"/>
      <c r="BK152" s="30"/>
      <c r="BL152" s="30"/>
      <c r="BM152" s="30"/>
      <c r="BN152" s="30"/>
    </row>
    <row r="153" spans="59:66">
      <c r="BG153" s="30"/>
      <c r="BH153" s="30"/>
      <c r="BI153" s="30"/>
      <c r="BJ153" s="30"/>
      <c r="BK153" s="30"/>
      <c r="BL153" s="30"/>
      <c r="BM153" s="30"/>
      <c r="BN153" s="30"/>
    </row>
    <row r="154" spans="59:66">
      <c r="BG154" s="30"/>
      <c r="BH154" s="30"/>
      <c r="BI154" s="30"/>
      <c r="BJ154" s="30"/>
      <c r="BK154" s="30"/>
      <c r="BL154" s="30"/>
      <c r="BM154" s="30"/>
      <c r="BN154" s="30"/>
    </row>
    <row r="155" spans="59:66">
      <c r="BG155" s="30"/>
      <c r="BH155" s="30"/>
      <c r="BI155" s="30"/>
      <c r="BJ155" s="30"/>
      <c r="BK155" s="30"/>
      <c r="BL155" s="30"/>
      <c r="BM155" s="30"/>
      <c r="BN155" s="30"/>
    </row>
    <row r="156" spans="59:66">
      <c r="BG156" s="30"/>
      <c r="BH156" s="30"/>
      <c r="BI156" s="30"/>
      <c r="BJ156" s="30"/>
      <c r="BK156" s="30"/>
      <c r="BL156" s="30"/>
      <c r="BM156" s="30"/>
      <c r="BN156" s="30"/>
    </row>
    <row r="157" spans="59:66">
      <c r="BG157" s="30"/>
      <c r="BH157" s="30"/>
      <c r="BI157" s="30"/>
      <c r="BJ157" s="30"/>
      <c r="BK157" s="30"/>
      <c r="BL157" s="30"/>
      <c r="BM157" s="30"/>
      <c r="BN157" s="30"/>
    </row>
    <row r="158" spans="59:66">
      <c r="BG158" s="30"/>
      <c r="BH158" s="30"/>
      <c r="BI158" s="30"/>
      <c r="BJ158" s="30"/>
      <c r="BK158" s="30"/>
      <c r="BL158" s="30"/>
      <c r="BM158" s="30"/>
      <c r="BN158" s="30"/>
    </row>
    <row r="159" spans="59:66">
      <c r="BG159" s="30"/>
      <c r="BH159" s="30"/>
      <c r="BI159" s="30"/>
      <c r="BJ159" s="30"/>
      <c r="BK159" s="30"/>
      <c r="BL159" s="30"/>
      <c r="BM159" s="30"/>
      <c r="BN159" s="30"/>
    </row>
    <row r="160" spans="59:66">
      <c r="BG160" s="30"/>
      <c r="BH160" s="30"/>
      <c r="BI160" s="30"/>
      <c r="BJ160" s="30"/>
      <c r="BK160" s="30"/>
      <c r="BL160" s="30"/>
      <c r="BM160" s="30"/>
      <c r="BN160" s="30"/>
    </row>
    <row r="161" spans="59:66">
      <c r="BG161" s="30"/>
      <c r="BH161" s="30"/>
      <c r="BI161" s="30"/>
      <c r="BJ161" s="30"/>
      <c r="BK161" s="30"/>
      <c r="BL161" s="30"/>
      <c r="BM161" s="30"/>
      <c r="BN161" s="30"/>
    </row>
    <row r="162" spans="59:66">
      <c r="BG162" s="30"/>
      <c r="BH162" s="30"/>
      <c r="BI162" s="30"/>
      <c r="BJ162" s="30"/>
      <c r="BK162" s="30"/>
      <c r="BL162" s="30"/>
      <c r="BM162" s="30"/>
      <c r="BN162" s="30"/>
    </row>
    <row r="163" spans="59:66">
      <c r="BG163" s="30"/>
      <c r="BH163" s="30"/>
      <c r="BI163" s="30"/>
      <c r="BJ163" s="30"/>
      <c r="BK163" s="30"/>
      <c r="BL163" s="30"/>
      <c r="BM163" s="30"/>
      <c r="BN163" s="30"/>
    </row>
    <row r="164" spans="59:66">
      <c r="BG164" s="30"/>
      <c r="BH164" s="30"/>
      <c r="BI164" s="30"/>
      <c r="BJ164" s="30"/>
      <c r="BK164" s="30"/>
      <c r="BL164" s="30"/>
      <c r="BM164" s="30"/>
      <c r="BN164" s="30"/>
    </row>
    <row r="165" spans="59:66">
      <c r="BG165" s="30"/>
      <c r="BH165" s="30"/>
      <c r="BI165" s="30"/>
      <c r="BJ165" s="30"/>
      <c r="BK165" s="30"/>
      <c r="BL165" s="30"/>
      <c r="BM165" s="30"/>
      <c r="BN165" s="30"/>
    </row>
    <row r="166" spans="59:66">
      <c r="BG166" s="30"/>
      <c r="BH166" s="30"/>
      <c r="BI166" s="30"/>
      <c r="BJ166" s="30"/>
      <c r="BK166" s="30"/>
      <c r="BL166" s="30"/>
      <c r="BM166" s="30"/>
      <c r="BN166" s="30"/>
    </row>
    <row r="167" spans="59:66">
      <c r="BG167" s="30"/>
      <c r="BH167" s="30"/>
      <c r="BI167" s="30"/>
      <c r="BJ167" s="30"/>
      <c r="BK167" s="30"/>
      <c r="BL167" s="30"/>
      <c r="BM167" s="30"/>
      <c r="BN167" s="30"/>
    </row>
    <row r="168" spans="59:66">
      <c r="BG168" s="30"/>
      <c r="BH168" s="30"/>
      <c r="BI168" s="30"/>
      <c r="BJ168" s="30"/>
      <c r="BK168" s="30"/>
      <c r="BL168" s="30"/>
      <c r="BM168" s="30"/>
      <c r="BN168" s="30"/>
    </row>
    <row r="169" spans="59:66">
      <c r="BG169" s="30"/>
      <c r="BH169" s="30"/>
      <c r="BI169" s="30"/>
      <c r="BJ169" s="30"/>
      <c r="BK169" s="30"/>
      <c r="BL169" s="30"/>
      <c r="BM169" s="30"/>
      <c r="BN169" s="30"/>
    </row>
    <row r="170" spans="59:66">
      <c r="BG170" s="30"/>
      <c r="BH170" s="30"/>
      <c r="BI170" s="30"/>
      <c r="BJ170" s="30"/>
      <c r="BK170" s="30"/>
      <c r="BL170" s="30"/>
      <c r="BM170" s="30"/>
      <c r="BN170" s="30"/>
    </row>
    <row r="171" spans="59:66">
      <c r="BG171" s="30"/>
      <c r="BH171" s="30"/>
      <c r="BI171" s="30"/>
      <c r="BJ171" s="30"/>
      <c r="BK171" s="30"/>
      <c r="BL171" s="30"/>
      <c r="BM171" s="30"/>
      <c r="BN171" s="30"/>
    </row>
    <row r="172" spans="59:66">
      <c r="BG172" s="30"/>
      <c r="BH172" s="30"/>
      <c r="BI172" s="30"/>
      <c r="BJ172" s="30"/>
      <c r="BK172" s="30"/>
      <c r="BL172" s="30"/>
      <c r="BM172" s="30"/>
      <c r="BN172" s="30"/>
    </row>
    <row r="173" spans="59:66">
      <c r="BG173" s="30"/>
      <c r="BH173" s="30"/>
      <c r="BI173" s="30"/>
      <c r="BJ173" s="30"/>
      <c r="BK173" s="30"/>
      <c r="BL173" s="30"/>
      <c r="BM173" s="30"/>
      <c r="BN173" s="30"/>
    </row>
    <row r="174" spans="59:66">
      <c r="BG174" s="30"/>
      <c r="BH174" s="30"/>
      <c r="BI174" s="30"/>
      <c r="BJ174" s="30"/>
      <c r="BK174" s="30"/>
      <c r="BL174" s="30"/>
      <c r="BM174" s="30"/>
      <c r="BN174" s="30"/>
    </row>
    <row r="175" spans="59:66">
      <c r="BG175" s="30"/>
      <c r="BH175" s="30"/>
      <c r="BI175" s="30"/>
      <c r="BJ175" s="30"/>
      <c r="BK175" s="30"/>
      <c r="BL175" s="30"/>
      <c r="BM175" s="30"/>
      <c r="BN175" s="30"/>
    </row>
    <row r="176" spans="59:66">
      <c r="BG176" s="30"/>
      <c r="BH176" s="30"/>
      <c r="BI176" s="30"/>
      <c r="BJ176" s="30"/>
      <c r="BK176" s="30"/>
      <c r="BL176" s="30"/>
      <c r="BM176" s="30"/>
      <c r="BN176" s="30"/>
    </row>
    <row r="177" spans="59:66">
      <c r="BG177" s="30"/>
      <c r="BH177" s="30"/>
      <c r="BI177" s="30"/>
      <c r="BJ177" s="30"/>
      <c r="BK177" s="30"/>
      <c r="BL177" s="30"/>
      <c r="BM177" s="30"/>
      <c r="BN177" s="30"/>
    </row>
    <row r="178" spans="59:66">
      <c r="BG178" s="30"/>
      <c r="BH178" s="30"/>
      <c r="BI178" s="30"/>
      <c r="BJ178" s="30"/>
      <c r="BK178" s="30"/>
      <c r="BL178" s="30"/>
      <c r="BM178" s="30"/>
      <c r="BN178" s="30"/>
    </row>
    <row r="179" spans="59:66">
      <c r="BG179" s="30"/>
      <c r="BH179" s="30"/>
      <c r="BI179" s="30"/>
      <c r="BJ179" s="30"/>
      <c r="BK179" s="30"/>
      <c r="BL179" s="30"/>
      <c r="BM179" s="30"/>
      <c r="BN179" s="30"/>
    </row>
    <row r="180" spans="59:66">
      <c r="BG180" s="30"/>
      <c r="BH180" s="30"/>
      <c r="BI180" s="30"/>
      <c r="BJ180" s="30"/>
      <c r="BK180" s="30"/>
      <c r="BL180" s="30"/>
      <c r="BM180" s="30"/>
      <c r="BN180" s="30"/>
    </row>
    <row r="181" spans="59:66">
      <c r="BG181" s="30"/>
      <c r="BH181" s="30"/>
      <c r="BI181" s="30"/>
      <c r="BJ181" s="30"/>
      <c r="BK181" s="30"/>
      <c r="BL181" s="30"/>
      <c r="BM181" s="30"/>
      <c r="BN181" s="30"/>
    </row>
    <row r="182" spans="59:66">
      <c r="BG182" s="30"/>
      <c r="BH182" s="30"/>
      <c r="BI182" s="30"/>
      <c r="BJ182" s="30"/>
      <c r="BK182" s="30"/>
      <c r="BL182" s="30"/>
      <c r="BM182" s="30"/>
      <c r="BN182" s="30"/>
    </row>
    <row r="183" spans="59:66">
      <c r="BG183" s="30"/>
      <c r="BH183" s="30"/>
      <c r="BI183" s="30"/>
      <c r="BJ183" s="30"/>
      <c r="BK183" s="30"/>
      <c r="BL183" s="30"/>
      <c r="BM183" s="30"/>
      <c r="BN183" s="30"/>
    </row>
    <row r="184" spans="59:66">
      <c r="BG184" s="30"/>
      <c r="BH184" s="30"/>
      <c r="BI184" s="30"/>
      <c r="BJ184" s="30"/>
      <c r="BK184" s="30"/>
      <c r="BL184" s="30"/>
      <c r="BM184" s="30"/>
      <c r="BN184" s="30"/>
    </row>
    <row r="185" spans="59:66">
      <c r="BG185" s="30"/>
      <c r="BH185" s="30"/>
      <c r="BI185" s="30"/>
      <c r="BJ185" s="30"/>
      <c r="BK185" s="30"/>
      <c r="BL185" s="30"/>
      <c r="BM185" s="30"/>
      <c r="BN185" s="30"/>
    </row>
    <row r="186" spans="59:66">
      <c r="BG186" s="30"/>
      <c r="BH186" s="30"/>
      <c r="BI186" s="30"/>
      <c r="BJ186" s="30"/>
      <c r="BK186" s="30"/>
      <c r="BL186" s="30"/>
      <c r="BM186" s="30"/>
      <c r="BN186" s="30"/>
    </row>
    <row r="187" spans="59:66">
      <c r="BG187" s="30"/>
      <c r="BH187" s="30"/>
      <c r="BI187" s="30"/>
      <c r="BJ187" s="30"/>
      <c r="BK187" s="30"/>
      <c r="BL187" s="30"/>
      <c r="BM187" s="30"/>
      <c r="BN187" s="30"/>
    </row>
    <row r="188" spans="59:66">
      <c r="BG188" s="30"/>
      <c r="BH188" s="30"/>
      <c r="BI188" s="30"/>
      <c r="BJ188" s="30"/>
      <c r="BK188" s="30"/>
      <c r="BL188" s="30"/>
      <c r="BM188" s="30"/>
      <c r="BN188" s="30"/>
    </row>
    <row r="189" spans="59:66">
      <c r="BG189" s="30"/>
      <c r="BH189" s="30"/>
      <c r="BI189" s="30"/>
      <c r="BJ189" s="30"/>
      <c r="BK189" s="30"/>
      <c r="BL189" s="30"/>
      <c r="BM189" s="30"/>
      <c r="BN189" s="30"/>
    </row>
    <row r="190" spans="59:66">
      <c r="BG190" s="30"/>
      <c r="BH190" s="30"/>
      <c r="BI190" s="30"/>
      <c r="BJ190" s="30"/>
      <c r="BK190" s="30"/>
      <c r="BL190" s="30"/>
      <c r="BM190" s="30"/>
      <c r="BN190" s="30"/>
    </row>
    <row r="191" spans="59:66">
      <c r="BG191" s="30"/>
      <c r="BH191" s="30"/>
      <c r="BI191" s="30"/>
      <c r="BJ191" s="30"/>
      <c r="BK191" s="30"/>
      <c r="BL191" s="30"/>
      <c r="BM191" s="30"/>
      <c r="BN191" s="30"/>
    </row>
    <row r="192" spans="59:66">
      <c r="BG192" s="30"/>
      <c r="BH192" s="30"/>
      <c r="BI192" s="30"/>
      <c r="BJ192" s="30"/>
      <c r="BK192" s="30"/>
      <c r="BL192" s="30"/>
      <c r="BM192" s="30"/>
      <c r="BN192" s="30"/>
    </row>
    <row r="193" spans="59:66">
      <c r="BG193" s="30"/>
      <c r="BH193" s="30"/>
      <c r="BI193" s="30"/>
      <c r="BJ193" s="30"/>
      <c r="BK193" s="30"/>
      <c r="BL193" s="30"/>
      <c r="BM193" s="30"/>
      <c r="BN193" s="30"/>
    </row>
    <row r="194" spans="59:66">
      <c r="BG194" s="30"/>
      <c r="BH194" s="30"/>
      <c r="BI194" s="30"/>
      <c r="BJ194" s="30"/>
      <c r="BK194" s="30"/>
      <c r="BL194" s="30"/>
      <c r="BM194" s="30"/>
      <c r="BN194" s="30"/>
    </row>
    <row r="195" spans="59:66">
      <c r="BG195" s="30"/>
      <c r="BH195" s="30"/>
      <c r="BI195" s="30"/>
      <c r="BJ195" s="30"/>
      <c r="BK195" s="30"/>
      <c r="BL195" s="30"/>
      <c r="BM195" s="30"/>
      <c r="BN195" s="30"/>
    </row>
    <row r="196" spans="59:66">
      <c r="BG196" s="30"/>
      <c r="BH196" s="30"/>
      <c r="BI196" s="30"/>
      <c r="BJ196" s="30"/>
      <c r="BK196" s="30"/>
      <c r="BL196" s="30"/>
      <c r="BM196" s="30"/>
      <c r="BN196" s="30"/>
    </row>
    <row r="197" spans="59:66">
      <c r="BG197" s="30"/>
      <c r="BH197" s="30"/>
      <c r="BI197" s="30"/>
      <c r="BJ197" s="30"/>
      <c r="BK197" s="30"/>
      <c r="BL197" s="30"/>
      <c r="BM197" s="30"/>
      <c r="BN197" s="30"/>
    </row>
    <row r="198" spans="59:66">
      <c r="BG198" s="30"/>
      <c r="BH198" s="30"/>
      <c r="BI198" s="30"/>
      <c r="BJ198" s="30"/>
      <c r="BK198" s="30"/>
      <c r="BL198" s="30"/>
      <c r="BM198" s="30"/>
      <c r="BN198" s="30"/>
    </row>
    <row r="199" spans="59:66">
      <c r="BG199" s="30"/>
      <c r="BH199" s="30"/>
      <c r="BI199" s="30"/>
      <c r="BJ199" s="30"/>
      <c r="BK199" s="30"/>
      <c r="BL199" s="30"/>
      <c r="BM199" s="30"/>
      <c r="BN199" s="30"/>
    </row>
    <row r="200" spans="59:66">
      <c r="BG200" s="30"/>
      <c r="BH200" s="30"/>
      <c r="BI200" s="30"/>
      <c r="BJ200" s="30"/>
      <c r="BK200" s="30"/>
      <c r="BL200" s="30"/>
      <c r="BM200" s="30"/>
      <c r="BN200" s="30"/>
    </row>
    <row r="201" spans="59:66">
      <c r="BG201" s="30"/>
      <c r="BH201" s="30"/>
      <c r="BI201" s="30"/>
      <c r="BJ201" s="30"/>
      <c r="BK201" s="30"/>
      <c r="BL201" s="30"/>
      <c r="BM201" s="30"/>
      <c r="BN201" s="30"/>
    </row>
    <row r="202" spans="59:66">
      <c r="BG202" s="30"/>
      <c r="BH202" s="30"/>
      <c r="BI202" s="30"/>
      <c r="BJ202" s="30"/>
      <c r="BK202" s="30"/>
      <c r="BL202" s="30"/>
      <c r="BM202" s="30"/>
      <c r="BN202" s="30"/>
    </row>
    <row r="203" spans="59:66">
      <c r="BG203" s="30"/>
      <c r="BH203" s="30"/>
      <c r="BI203" s="30"/>
      <c r="BJ203" s="30"/>
      <c r="BK203" s="30"/>
      <c r="BL203" s="30"/>
      <c r="BM203" s="30"/>
      <c r="BN203" s="30"/>
    </row>
    <row r="204" spans="59:66">
      <c r="BG204" s="30"/>
      <c r="BH204" s="30"/>
      <c r="BI204" s="30"/>
      <c r="BJ204" s="30"/>
      <c r="BK204" s="30"/>
      <c r="BL204" s="30"/>
      <c r="BM204" s="30"/>
      <c r="BN204" s="30"/>
    </row>
  </sheetData>
  <autoFilter ref="A7:BZ94">
    <filterColumn colId="14" showButton="0"/>
  </autoFilter>
  <mergeCells count="1100">
    <mergeCell ref="BR93:BR94"/>
    <mergeCell ref="BS93:BS94"/>
    <mergeCell ref="BT93:BT94"/>
    <mergeCell ref="BU93:BU94"/>
    <mergeCell ref="BV93:BV94"/>
    <mergeCell ref="BR97:BU100"/>
    <mergeCell ref="BV97:BV100"/>
    <mergeCell ref="BW97:BW100"/>
    <mergeCell ref="BX97:BX100"/>
    <mergeCell ref="BY97:BY100"/>
    <mergeCell ref="BZ97:BZ100"/>
    <mergeCell ref="BR71:BR73"/>
    <mergeCell ref="BS71:BS73"/>
    <mergeCell ref="BT71:BT73"/>
    <mergeCell ref="BU71:BU73"/>
    <mergeCell ref="BV71:BV73"/>
    <mergeCell ref="BR75:BR81"/>
    <mergeCell ref="BS75:BS81"/>
    <mergeCell ref="BT75:BT81"/>
    <mergeCell ref="BU75:BU81"/>
    <mergeCell ref="BV75:BV81"/>
    <mergeCell ref="BR82:BR87"/>
    <mergeCell ref="BS82:BS87"/>
    <mergeCell ref="BT82:BT87"/>
    <mergeCell ref="BU82:BU87"/>
    <mergeCell ref="BV82:BV87"/>
    <mergeCell ref="BR91:BR92"/>
    <mergeCell ref="BS91:BS92"/>
    <mergeCell ref="BT91:BT92"/>
    <mergeCell ref="BU91:BU92"/>
    <mergeCell ref="BV91:BV92"/>
    <mergeCell ref="BR38:BR45"/>
    <mergeCell ref="BS38:BS45"/>
    <mergeCell ref="BT38:BT45"/>
    <mergeCell ref="BU38:BU45"/>
    <mergeCell ref="BV38:BV45"/>
    <mergeCell ref="BR47:BR50"/>
    <mergeCell ref="BS47:BS50"/>
    <mergeCell ref="BT47:BT50"/>
    <mergeCell ref="BU47:BU50"/>
    <mergeCell ref="BV47:BV50"/>
    <mergeCell ref="BR51:BR55"/>
    <mergeCell ref="BS51:BS55"/>
    <mergeCell ref="BT51:BT55"/>
    <mergeCell ref="BU51:BU55"/>
    <mergeCell ref="BV51:BV55"/>
    <mergeCell ref="BR57:BR70"/>
    <mergeCell ref="BS57:BS70"/>
    <mergeCell ref="BT57:BT70"/>
    <mergeCell ref="BU57:BU70"/>
    <mergeCell ref="BV57:BV70"/>
    <mergeCell ref="BR9:BR22"/>
    <mergeCell ref="BS9:BS22"/>
    <mergeCell ref="BT9:BT22"/>
    <mergeCell ref="BU9:BU22"/>
    <mergeCell ref="BV9:BV22"/>
    <mergeCell ref="BR24:BR30"/>
    <mergeCell ref="BS24:BS30"/>
    <mergeCell ref="BT24:BT30"/>
    <mergeCell ref="BU24:BU30"/>
    <mergeCell ref="BV24:BV30"/>
    <mergeCell ref="BR32:BR37"/>
    <mergeCell ref="BS32:BS37"/>
    <mergeCell ref="BT32:BT37"/>
    <mergeCell ref="BU32:BU37"/>
    <mergeCell ref="BV32:BV37"/>
    <mergeCell ref="BG90:BG91"/>
    <mergeCell ref="BH90:BH91"/>
    <mergeCell ref="BI90:BI91"/>
    <mergeCell ref="BJ90:BJ91"/>
    <mergeCell ref="BK90:BK91"/>
    <mergeCell ref="BG82:BG83"/>
    <mergeCell ref="BH82:BH83"/>
    <mergeCell ref="BI82:BI83"/>
    <mergeCell ref="BJ32:BJ33"/>
    <mergeCell ref="BK32:BK33"/>
    <mergeCell ref="BK34:BK35"/>
    <mergeCell ref="BJ34:BJ35"/>
    <mergeCell ref="BJ36:BJ37"/>
    <mergeCell ref="BK36:BK37"/>
    <mergeCell ref="BJ38:BJ40"/>
    <mergeCell ref="BK38:BK40"/>
    <mergeCell ref="BJ41:BJ43"/>
    <mergeCell ref="BK41:BK43"/>
    <mergeCell ref="BJ44:BJ45"/>
    <mergeCell ref="BK44:BK45"/>
    <mergeCell ref="BH68:BH69"/>
    <mergeCell ref="BI68:BI69"/>
    <mergeCell ref="BI38:BI40"/>
    <mergeCell ref="BH54:BH55"/>
    <mergeCell ref="BI54:BI55"/>
    <mergeCell ref="BG57:BG60"/>
    <mergeCell ref="BG51:BG53"/>
    <mergeCell ref="BH51:BH53"/>
    <mergeCell ref="BG68:BG69"/>
    <mergeCell ref="BI32:BI33"/>
    <mergeCell ref="BI75:BI76"/>
    <mergeCell ref="BI34:BI35"/>
    <mergeCell ref="BJ82:BJ83"/>
    <mergeCell ref="BK82:BK83"/>
    <mergeCell ref="BJ84:BJ85"/>
    <mergeCell ref="BK84:BK85"/>
    <mergeCell ref="BJ75:BJ76"/>
    <mergeCell ref="BK75:BK76"/>
    <mergeCell ref="BJ77:BJ78"/>
    <mergeCell ref="BK77:BK78"/>
    <mergeCell ref="BJ79:BJ80"/>
    <mergeCell ref="BK79:BK80"/>
    <mergeCell ref="BK51:BK53"/>
    <mergeCell ref="BJ54:BJ55"/>
    <mergeCell ref="BK54:BK55"/>
    <mergeCell ref="BJ57:BJ60"/>
    <mergeCell ref="BK57:BK60"/>
    <mergeCell ref="BJ61:BJ64"/>
    <mergeCell ref="BK61:BK64"/>
    <mergeCell ref="BJ65:BJ67"/>
    <mergeCell ref="BK65:BK67"/>
    <mergeCell ref="BJ68:BJ69"/>
    <mergeCell ref="BK68:BK69"/>
    <mergeCell ref="BK28:BK29"/>
    <mergeCell ref="BL28:BL29"/>
    <mergeCell ref="BL18:BL22"/>
    <mergeCell ref="BL14:BL17"/>
    <mergeCell ref="BL34:BL35"/>
    <mergeCell ref="BL65:BL67"/>
    <mergeCell ref="BL61:BL64"/>
    <mergeCell ref="BL57:BL60"/>
    <mergeCell ref="BL41:BL43"/>
    <mergeCell ref="BL44:BL45"/>
    <mergeCell ref="BL47:BL48"/>
    <mergeCell ref="BK47:BK48"/>
    <mergeCell ref="BL38:BL40"/>
    <mergeCell ref="BL36:BL37"/>
    <mergeCell ref="BL77:BL78"/>
    <mergeCell ref="BL75:BL76"/>
    <mergeCell ref="BL79:BL80"/>
    <mergeCell ref="BL54:BL55"/>
    <mergeCell ref="BL68:BL69"/>
    <mergeCell ref="BX51:BX55"/>
    <mergeCell ref="BX47:BX50"/>
    <mergeCell ref="BX24:BX30"/>
    <mergeCell ref="AP84:AP85"/>
    <mergeCell ref="W9:W17"/>
    <mergeCell ref="W18:W19"/>
    <mergeCell ref="W20:W22"/>
    <mergeCell ref="BX9:BX22"/>
    <mergeCell ref="W24:W28"/>
    <mergeCell ref="W32:W35"/>
    <mergeCell ref="W36:W37"/>
    <mergeCell ref="BX32:BX37"/>
    <mergeCell ref="AQ77:AQ79"/>
    <mergeCell ref="AQ84:AQ85"/>
    <mergeCell ref="AS84:AS85"/>
    <mergeCell ref="AT84:AT85"/>
    <mergeCell ref="AV84:AV85"/>
    <mergeCell ref="AX84:AX85"/>
    <mergeCell ref="AT77:AT79"/>
    <mergeCell ref="BJ9:BJ13"/>
    <mergeCell ref="BK9:BK13"/>
    <mergeCell ref="BM47:BM50"/>
    <mergeCell ref="BN47:BN50"/>
    <mergeCell ref="BO47:BO50"/>
    <mergeCell ref="BP47:BP50"/>
    <mergeCell ref="BQ47:BQ50"/>
    <mergeCell ref="BQ32:BQ37"/>
    <mergeCell ref="BM38:BM45"/>
    <mergeCell ref="BN38:BN45"/>
    <mergeCell ref="BK14:BK17"/>
    <mergeCell ref="BJ18:BJ22"/>
    <mergeCell ref="BK18:BK22"/>
    <mergeCell ref="AR77:AR79"/>
    <mergeCell ref="AS77:AS79"/>
    <mergeCell ref="AV77:AV79"/>
    <mergeCell ref="BG77:BG78"/>
    <mergeCell ref="BH77:BH78"/>
    <mergeCell ref="BI77:BI78"/>
    <mergeCell ref="BG79:BG80"/>
    <mergeCell ref="BH79:BH80"/>
    <mergeCell ref="BJ14:BJ17"/>
    <mergeCell ref="BG47:BG48"/>
    <mergeCell ref="BH47:BH48"/>
    <mergeCell ref="BI47:BI48"/>
    <mergeCell ref="BJ47:BJ48"/>
    <mergeCell ref="BJ51:BJ53"/>
    <mergeCell ref="BI79:BI80"/>
    <mergeCell ref="BG75:BG76"/>
    <mergeCell ref="BH75:BH76"/>
    <mergeCell ref="BI24:BI25"/>
    <mergeCell ref="BI28:BI29"/>
    <mergeCell ref="BG14:BG17"/>
    <mergeCell ref="BH14:BH17"/>
    <mergeCell ref="BI36:BI37"/>
    <mergeCell ref="BG38:BG40"/>
    <mergeCell ref="BH38:BH40"/>
    <mergeCell ref="BJ24:BJ25"/>
    <mergeCell ref="BJ28:BJ29"/>
    <mergeCell ref="BP9:BP22"/>
    <mergeCell ref="BQ9:BQ22"/>
    <mergeCell ref="BM24:BM30"/>
    <mergeCell ref="BN24:BN30"/>
    <mergeCell ref="BO24:BO30"/>
    <mergeCell ref="BP24:BP30"/>
    <mergeCell ref="BQ24:BQ30"/>
    <mergeCell ref="BL9:BL13"/>
    <mergeCell ref="BL24:BL25"/>
    <mergeCell ref="BL7:BL8"/>
    <mergeCell ref="BK7:BK8"/>
    <mergeCell ref="AU71:AU72"/>
    <mergeCell ref="AV71:AV72"/>
    <mergeCell ref="AX71:AX72"/>
    <mergeCell ref="BH57:BH60"/>
    <mergeCell ref="BI57:BI60"/>
    <mergeCell ref="BG61:BG64"/>
    <mergeCell ref="BH61:BH64"/>
    <mergeCell ref="BI61:BI64"/>
    <mergeCell ref="BG65:BG67"/>
    <mergeCell ref="BH65:BH67"/>
    <mergeCell ref="BI65:BI67"/>
    <mergeCell ref="BG44:BG45"/>
    <mergeCell ref="BG7:BG8"/>
    <mergeCell ref="BH7:BH8"/>
    <mergeCell ref="BI7:BI8"/>
    <mergeCell ref="BH44:BH45"/>
    <mergeCell ref="BO38:BO45"/>
    <mergeCell ref="BP38:BP45"/>
    <mergeCell ref="BQ38:BQ45"/>
    <mergeCell ref="BJ7:BJ8"/>
    <mergeCell ref="BI9:BI13"/>
    <mergeCell ref="BB9:BB22"/>
    <mergeCell ref="U90:U91"/>
    <mergeCell ref="Y90:Y91"/>
    <mergeCell ref="Z90:Z91"/>
    <mergeCell ref="AA90:AA91"/>
    <mergeCell ref="AE90:AE91"/>
    <mergeCell ref="AD90:AD91"/>
    <mergeCell ref="BL84:BL85"/>
    <mergeCell ref="AR84:AR85"/>
    <mergeCell ref="AU84:AU85"/>
    <mergeCell ref="BG84:BG85"/>
    <mergeCell ref="BH84:BH85"/>
    <mergeCell ref="BI84:BI85"/>
    <mergeCell ref="AE84:AE87"/>
    <mergeCell ref="AD84:AD87"/>
    <mergeCell ref="AC84:AC87"/>
    <mergeCell ref="AB84:AB87"/>
    <mergeCell ref="U84:U87"/>
    <mergeCell ref="Y84:Y87"/>
    <mergeCell ref="Z84:Z87"/>
    <mergeCell ref="AA84:AA87"/>
    <mergeCell ref="BB90:BB92"/>
    <mergeCell ref="D88:Y88"/>
    <mergeCell ref="V84:V87"/>
    <mergeCell ref="BL90:BL91"/>
    <mergeCell ref="D82:D87"/>
    <mergeCell ref="E82:E87"/>
    <mergeCell ref="F82:F87"/>
    <mergeCell ref="AA82:AA83"/>
    <mergeCell ref="V82:V83"/>
    <mergeCell ref="W82:W83"/>
    <mergeCell ref="G82:G87"/>
    <mergeCell ref="BI14:BI17"/>
    <mergeCell ref="BG18:BG22"/>
    <mergeCell ref="BH18:BH22"/>
    <mergeCell ref="BI18:BI22"/>
    <mergeCell ref="BZ18:BZ19"/>
    <mergeCell ref="BY18:BY19"/>
    <mergeCell ref="BZ9:BZ17"/>
    <mergeCell ref="BY9:BY17"/>
    <mergeCell ref="BZ24:BZ28"/>
    <mergeCell ref="BY24:BY28"/>
    <mergeCell ref="BZ32:BZ35"/>
    <mergeCell ref="BY32:BY35"/>
    <mergeCell ref="BZ36:BZ37"/>
    <mergeCell ref="BY36:BY37"/>
    <mergeCell ref="BG24:BG25"/>
    <mergeCell ref="BH24:BH25"/>
    <mergeCell ref="BG28:BG29"/>
    <mergeCell ref="BH28:BH29"/>
    <mergeCell ref="BG32:BG33"/>
    <mergeCell ref="BH32:BH33"/>
    <mergeCell ref="BG34:BG35"/>
    <mergeCell ref="BH34:BH35"/>
    <mergeCell ref="BG36:BG37"/>
    <mergeCell ref="BH36:BH37"/>
    <mergeCell ref="BG9:BG13"/>
    <mergeCell ref="BH9:BH13"/>
    <mergeCell ref="BL32:BL33"/>
    <mergeCell ref="BM32:BM37"/>
    <mergeCell ref="BN32:BN37"/>
    <mergeCell ref="BM9:BM22"/>
    <mergeCell ref="BN9:BN22"/>
    <mergeCell ref="BO9:BO22"/>
    <mergeCell ref="BY93:BY94"/>
    <mergeCell ref="BZ93:BZ94"/>
    <mergeCell ref="BZ20:BZ22"/>
    <mergeCell ref="BY20:BY22"/>
    <mergeCell ref="BZ44:BZ45"/>
    <mergeCell ref="BY44:BY45"/>
    <mergeCell ref="BZ38:BZ43"/>
    <mergeCell ref="BY38:BY43"/>
    <mergeCell ref="BZ65:BZ70"/>
    <mergeCell ref="BY65:BY70"/>
    <mergeCell ref="BZ57:BZ64"/>
    <mergeCell ref="BY57:BY64"/>
    <mergeCell ref="BZ79:BZ81"/>
    <mergeCell ref="BY79:BY81"/>
    <mergeCell ref="BZ75:BZ78"/>
    <mergeCell ref="BY75:BY78"/>
    <mergeCell ref="BZ84:BZ87"/>
    <mergeCell ref="BY84:BY87"/>
    <mergeCell ref="BZ82:BZ83"/>
    <mergeCell ref="BY82:BY83"/>
    <mergeCell ref="BZ90:BZ91"/>
    <mergeCell ref="BY90:BY91"/>
    <mergeCell ref="BY47:BY50"/>
    <mergeCell ref="BZ47:BZ50"/>
    <mergeCell ref="BY51:BY55"/>
    <mergeCell ref="BZ51:BZ55"/>
    <mergeCell ref="BY71:BY73"/>
    <mergeCell ref="BZ71:BZ73"/>
    <mergeCell ref="AL71:AL72"/>
    <mergeCell ref="AM71:AM72"/>
    <mergeCell ref="AN71:AN72"/>
    <mergeCell ref="AM77:AM79"/>
    <mergeCell ref="AL77:AL79"/>
    <mergeCell ref="BE77:BE79"/>
    <mergeCell ref="BW77:BW79"/>
    <mergeCell ref="BI51:BI53"/>
    <mergeCell ref="BL51:BL53"/>
    <mergeCell ref="BG54:BG55"/>
    <mergeCell ref="AE65:AE70"/>
    <mergeCell ref="AD65:AD70"/>
    <mergeCell ref="AE57:AE64"/>
    <mergeCell ref="AD57:AD64"/>
    <mergeCell ref="AO61:AO63"/>
    <mergeCell ref="AJ77:AJ79"/>
    <mergeCell ref="BN51:BN55"/>
    <mergeCell ref="BO51:BO55"/>
    <mergeCell ref="BP51:BP55"/>
    <mergeCell ref="BQ51:BQ55"/>
    <mergeCell ref="BM57:BM70"/>
    <mergeCell ref="BN57:BN70"/>
    <mergeCell ref="BO57:BO70"/>
    <mergeCell ref="BP57:BP70"/>
    <mergeCell ref="BQ57:BQ70"/>
    <mergeCell ref="BM71:BM73"/>
    <mergeCell ref="BN71:BN73"/>
    <mergeCell ref="BO71:BO73"/>
    <mergeCell ref="AP77:AP79"/>
    <mergeCell ref="AR71:AR72"/>
    <mergeCell ref="AS71:AS72"/>
    <mergeCell ref="AT71:AT72"/>
    <mergeCell ref="AO84:AO85"/>
    <mergeCell ref="AO71:AO72"/>
    <mergeCell ref="AP71:AP72"/>
    <mergeCell ref="AD9:AD17"/>
    <mergeCell ref="AE24:AE28"/>
    <mergeCell ref="AD24:AD28"/>
    <mergeCell ref="AE36:AE37"/>
    <mergeCell ref="AD36:AD37"/>
    <mergeCell ref="AE32:AE35"/>
    <mergeCell ref="AD32:AD35"/>
    <mergeCell ref="AE44:AE45"/>
    <mergeCell ref="AD44:AD45"/>
    <mergeCell ref="AE38:AE43"/>
    <mergeCell ref="AD38:AD43"/>
    <mergeCell ref="AE20:AE22"/>
    <mergeCell ref="AD20:AD22"/>
    <mergeCell ref="AE18:AE19"/>
    <mergeCell ref="AD18:AD19"/>
    <mergeCell ref="AK77:AK79"/>
    <mergeCell ref="AJ24:AJ27"/>
    <mergeCell ref="AH24:AH29"/>
    <mergeCell ref="AF9:AF22"/>
    <mergeCell ref="AG9:AG22"/>
    <mergeCell ref="AI84:AI85"/>
    <mergeCell ref="AI71:AI72"/>
    <mergeCell ref="AI41:AI42"/>
    <mergeCell ref="AG57:AG70"/>
    <mergeCell ref="AH57:AH70"/>
    <mergeCell ref="AI39:AI40"/>
    <mergeCell ref="AE47:AE50"/>
    <mergeCell ref="AD51:AD55"/>
    <mergeCell ref="AE51:AE55"/>
    <mergeCell ref="AF82:AF87"/>
    <mergeCell ref="AG82:AG87"/>
    <mergeCell ref="AH82:AH87"/>
    <mergeCell ref="S82:S83"/>
    <mergeCell ref="R82:R83"/>
    <mergeCell ref="R84:R87"/>
    <mergeCell ref="S84:S87"/>
    <mergeCell ref="T84:T87"/>
    <mergeCell ref="AD82:AD83"/>
    <mergeCell ref="AE9:AE17"/>
    <mergeCell ref="AB79:AB81"/>
    <mergeCell ref="AC82:AC83"/>
    <mergeCell ref="AB82:AB83"/>
    <mergeCell ref="U75:U78"/>
    <mergeCell ref="Y75:Y78"/>
    <mergeCell ref="Z75:Z78"/>
    <mergeCell ref="AA75:AA78"/>
    <mergeCell ref="AC75:AC78"/>
    <mergeCell ref="U82:U83"/>
    <mergeCell ref="Y82:Y83"/>
    <mergeCell ref="Z82:Z83"/>
    <mergeCell ref="AE82:AE83"/>
    <mergeCell ref="U20:U22"/>
    <mergeCell ref="Y20:Y22"/>
    <mergeCell ref="Z20:Z22"/>
    <mergeCell ref="R75:R78"/>
    <mergeCell ref="S75:S78"/>
    <mergeCell ref="T75:T78"/>
    <mergeCell ref="AD75:AD78"/>
    <mergeCell ref="AB36:AB37"/>
    <mergeCell ref="AE71:AE73"/>
    <mergeCell ref="W75:W78"/>
    <mergeCell ref="W79:W81"/>
    <mergeCell ref="AB75:AB78"/>
    <mergeCell ref="AC79:AC81"/>
    <mergeCell ref="B9:B87"/>
    <mergeCell ref="C9:C87"/>
    <mergeCell ref="F9:F22"/>
    <mergeCell ref="F24:F29"/>
    <mergeCell ref="AA20:AA22"/>
    <mergeCell ref="AA36:AA37"/>
    <mergeCell ref="Y32:Y35"/>
    <mergeCell ref="Z32:Z35"/>
    <mergeCell ref="AA32:AA35"/>
    <mergeCell ref="U36:U37"/>
    <mergeCell ref="Y36:Y37"/>
    <mergeCell ref="Z36:Z37"/>
    <mergeCell ref="V20:V22"/>
    <mergeCell ref="AC24:AC28"/>
    <mergeCell ref="AB32:AB35"/>
    <mergeCell ref="AC32:AC35"/>
    <mergeCell ref="I82:I87"/>
    <mergeCell ref="M57:M70"/>
    <mergeCell ref="M71:M73"/>
    <mergeCell ref="G57:G64"/>
    <mergeCell ref="O84:O87"/>
    <mergeCell ref="P84:P87"/>
    <mergeCell ref="Q84:Q87"/>
    <mergeCell ref="H82:H87"/>
    <mergeCell ref="M84:M87"/>
    <mergeCell ref="AD71:AD73"/>
    <mergeCell ref="V75:V78"/>
    <mergeCell ref="V79:V81"/>
    <mergeCell ref="N82:N83"/>
    <mergeCell ref="V71:V73"/>
    <mergeCell ref="R79:R81"/>
    <mergeCell ref="U79:U81"/>
    <mergeCell ref="Y79:Y81"/>
    <mergeCell ref="Z79:Z81"/>
    <mergeCell ref="AA79:AA81"/>
    <mergeCell ref="Q79:Q81"/>
    <mergeCell ref="U71:U73"/>
    <mergeCell ref="Y71:Y73"/>
    <mergeCell ref="Z71:Z73"/>
    <mergeCell ref="AA71:AA73"/>
    <mergeCell ref="S79:S81"/>
    <mergeCell ref="AC71:AC73"/>
    <mergeCell ref="AB71:AB73"/>
    <mergeCell ref="AJ61:AJ63"/>
    <mergeCell ref="AI61:AI63"/>
    <mergeCell ref="D51:D55"/>
    <mergeCell ref="E51:E55"/>
    <mergeCell ref="F51:F55"/>
    <mergeCell ref="G51:G55"/>
    <mergeCell ref="H51:H55"/>
    <mergeCell ref="I51:I55"/>
    <mergeCell ref="M51:M55"/>
    <mergeCell ref="E57:E70"/>
    <mergeCell ref="AC51:AC55"/>
    <mergeCell ref="R47:R50"/>
    <mergeCell ref="T47:T50"/>
    <mergeCell ref="D57:D70"/>
    <mergeCell ref="N65:N70"/>
    <mergeCell ref="D71:D73"/>
    <mergeCell ref="E71:E73"/>
    <mergeCell ref="F71:F73"/>
    <mergeCell ref="G71:G73"/>
    <mergeCell ref="H71:H73"/>
    <mergeCell ref="I71:I73"/>
    <mergeCell ref="H57:H64"/>
    <mergeCell ref="I57:I64"/>
    <mergeCell ref="G65:G70"/>
    <mergeCell ref="H65:H70"/>
    <mergeCell ref="I65:I70"/>
    <mergeCell ref="AA57:AA64"/>
    <mergeCell ref="U65:U70"/>
    <mergeCell ref="Y65:Y70"/>
    <mergeCell ref="Z65:Z70"/>
    <mergeCell ref="AA65:AA70"/>
    <mergeCell ref="S65:S70"/>
    <mergeCell ref="AC38:AC43"/>
    <mergeCell ref="AB38:AB43"/>
    <mergeCell ref="AC44:AC45"/>
    <mergeCell ref="AB44:AB45"/>
    <mergeCell ref="AB51:AB55"/>
    <mergeCell ref="AC57:AC64"/>
    <mergeCell ref="AB57:AB64"/>
    <mergeCell ref="AC65:AC70"/>
    <mergeCell ref="AB65:AB70"/>
    <mergeCell ref="S51:S55"/>
    <mergeCell ref="S57:S64"/>
    <mergeCell ref="Y47:Y50"/>
    <mergeCell ref="U57:U64"/>
    <mergeCell ref="Y57:Y64"/>
    <mergeCell ref="Z57:Z64"/>
    <mergeCell ref="U38:U43"/>
    <mergeCell ref="Y38:Y43"/>
    <mergeCell ref="Z38:Z43"/>
    <mergeCell ref="D46:Y46"/>
    <mergeCell ref="V38:V43"/>
    <mergeCell ref="S38:S43"/>
    <mergeCell ref="S44:S45"/>
    <mergeCell ref="S47:S50"/>
    <mergeCell ref="D47:D50"/>
    <mergeCell ref="E47:E50"/>
    <mergeCell ref="F47:F50"/>
    <mergeCell ref="G47:G50"/>
    <mergeCell ref="H47:H50"/>
    <mergeCell ref="I47:I50"/>
    <mergeCell ref="G93:G94"/>
    <mergeCell ref="H93:H94"/>
    <mergeCell ref="I93:I94"/>
    <mergeCell ref="M93:M94"/>
    <mergeCell ref="BA90:BA92"/>
    <mergeCell ref="BA93:BA94"/>
    <mergeCell ref="AF90:AF92"/>
    <mergeCell ref="AG90:AG92"/>
    <mergeCell ref="AH90:AH92"/>
    <mergeCell ref="AF93:AF94"/>
    <mergeCell ref="AG93:AG94"/>
    <mergeCell ref="AH93:AH94"/>
    <mergeCell ref="R90:R91"/>
    <mergeCell ref="R93:R94"/>
    <mergeCell ref="AC90:AC91"/>
    <mergeCell ref="AB90:AB91"/>
    <mergeCell ref="AC93:AC94"/>
    <mergeCell ref="AZ93:AZ94"/>
    <mergeCell ref="Q90:Q91"/>
    <mergeCell ref="AZ90:AZ92"/>
    <mergeCell ref="AB93:AB94"/>
    <mergeCell ref="L93:L94"/>
    <mergeCell ref="AD93:AD94"/>
    <mergeCell ref="U93:U94"/>
    <mergeCell ref="Y93:Y94"/>
    <mergeCell ref="Z93:Z94"/>
    <mergeCell ref="AA93:AA94"/>
    <mergeCell ref="V93:V94"/>
    <mergeCell ref="W90:W91"/>
    <mergeCell ref="T93:T94"/>
    <mergeCell ref="S90:S91"/>
    <mergeCell ref="S93:S94"/>
    <mergeCell ref="T9:T17"/>
    <mergeCell ref="T18:T19"/>
    <mergeCell ref="T20:T22"/>
    <mergeCell ref="T24:T28"/>
    <mergeCell ref="T32:T35"/>
    <mergeCell ref="T57:T64"/>
    <mergeCell ref="T65:T70"/>
    <mergeCell ref="T71:T73"/>
    <mergeCell ref="R20:R22"/>
    <mergeCell ref="R24:R28"/>
    <mergeCell ref="R32:R35"/>
    <mergeCell ref="S9:S17"/>
    <mergeCell ref="S18:S19"/>
    <mergeCell ref="S20:S22"/>
    <mergeCell ref="S24:S28"/>
    <mergeCell ref="S32:S35"/>
    <mergeCell ref="R57:R64"/>
    <mergeCell ref="R65:R70"/>
    <mergeCell ref="S36:S37"/>
    <mergeCell ref="AC36:AC37"/>
    <mergeCell ref="AZ47:AZ50"/>
    <mergeCell ref="P57:P64"/>
    <mergeCell ref="U51:U55"/>
    <mergeCell ref="Y51:Y55"/>
    <mergeCell ref="Z51:Z55"/>
    <mergeCell ref="AA51:AA55"/>
    <mergeCell ref="AB47:AB50"/>
    <mergeCell ref="W38:W43"/>
    <mergeCell ref="T51:T55"/>
    <mergeCell ref="R71:R73"/>
    <mergeCell ref="A9:A22"/>
    <mergeCell ref="A93:A94"/>
    <mergeCell ref="A32:A37"/>
    <mergeCell ref="A38:A45"/>
    <mergeCell ref="A47:A50"/>
    <mergeCell ref="A51:A55"/>
    <mergeCell ref="A57:A73"/>
    <mergeCell ref="A75:A87"/>
    <mergeCell ref="A24:A30"/>
    <mergeCell ref="A90:A92"/>
    <mergeCell ref="AI24:AI27"/>
    <mergeCell ref="AF32:AF37"/>
    <mergeCell ref="AG32:AG37"/>
    <mergeCell ref="AH32:AH37"/>
    <mergeCell ref="AF38:AF45"/>
    <mergeCell ref="AG38:AG45"/>
    <mergeCell ref="AH38:AH45"/>
    <mergeCell ref="AF75:AF81"/>
    <mergeCell ref="AG75:AG81"/>
    <mergeCell ref="M9:M22"/>
    <mergeCell ref="M24:M29"/>
    <mergeCell ref="Q93:Q94"/>
    <mergeCell ref="L84:L87"/>
    <mergeCell ref="K57:K64"/>
    <mergeCell ref="M47:M50"/>
    <mergeCell ref="N84:N87"/>
    <mergeCell ref="K93:K94"/>
    <mergeCell ref="Q49:Q50"/>
    <mergeCell ref="Q51:Q55"/>
    <mergeCell ref="Q57:Q64"/>
    <mergeCell ref="Q65:Q70"/>
    <mergeCell ref="Q71:Q73"/>
    <mergeCell ref="N38:N43"/>
    <mergeCell ref="N44:N45"/>
    <mergeCell ref="N47:N50"/>
    <mergeCell ref="N93:N94"/>
    <mergeCell ref="L90:L91"/>
    <mergeCell ref="N51:N55"/>
    <mergeCell ref="N57:N64"/>
    <mergeCell ref="Q38:Q43"/>
    <mergeCell ref="Q44:Q45"/>
    <mergeCell ref="Q47:Q48"/>
    <mergeCell ref="M90:M91"/>
    <mergeCell ref="N90:N91"/>
    <mergeCell ref="L75:L78"/>
    <mergeCell ref="M75:M78"/>
    <mergeCell ref="N75:N78"/>
    <mergeCell ref="M79:M81"/>
    <mergeCell ref="K75:K78"/>
    <mergeCell ref="N79:N81"/>
    <mergeCell ref="O75:O78"/>
    <mergeCell ref="P75:P78"/>
    <mergeCell ref="M82:M83"/>
    <mergeCell ref="D9:D22"/>
    <mergeCell ref="E9:E22"/>
    <mergeCell ref="D24:D29"/>
    <mergeCell ref="E24:E29"/>
    <mergeCell ref="N24:N28"/>
    <mergeCell ref="N71:N73"/>
    <mergeCell ref="J32:J45"/>
    <mergeCell ref="J47:J55"/>
    <mergeCell ref="J57:J73"/>
    <mergeCell ref="J75:J87"/>
    <mergeCell ref="O71:O73"/>
    <mergeCell ref="P71:P73"/>
    <mergeCell ref="K84:K87"/>
    <mergeCell ref="J24:J30"/>
    <mergeCell ref="K90:K91"/>
    <mergeCell ref="K47:K50"/>
    <mergeCell ref="K51:K55"/>
    <mergeCell ref="K65:K70"/>
    <mergeCell ref="K71:K73"/>
    <mergeCell ref="D23:Y23"/>
    <mergeCell ref="T79:T81"/>
    <mergeCell ref="T82:T83"/>
    <mergeCell ref="T90:T91"/>
    <mergeCell ref="Q32:Q34"/>
    <mergeCell ref="Q35:Q37"/>
    <mergeCell ref="N32:N35"/>
    <mergeCell ref="G90:G92"/>
    <mergeCell ref="H90:H92"/>
    <mergeCell ref="I90:I92"/>
    <mergeCell ref="H38:H45"/>
    <mergeCell ref="I38:I45"/>
    <mergeCell ref="M32:M35"/>
    <mergeCell ref="K44:K45"/>
    <mergeCell ref="K79:K81"/>
    <mergeCell ref="K82:K83"/>
    <mergeCell ref="D31:Y31"/>
    <mergeCell ref="R51:R55"/>
    <mergeCell ref="O51:O55"/>
    <mergeCell ref="P51:P55"/>
    <mergeCell ref="O57:O64"/>
    <mergeCell ref="Q82:Q83"/>
    <mergeCell ref="M36:M37"/>
    <mergeCell ref="O24:O28"/>
    <mergeCell ref="P24:P28"/>
    <mergeCell ref="O32:O35"/>
    <mergeCell ref="P32:P35"/>
    <mergeCell ref="O36:O37"/>
    <mergeCell ref="P36:P37"/>
    <mergeCell ref="O38:O43"/>
    <mergeCell ref="P38:P43"/>
    <mergeCell ref="F57:F70"/>
    <mergeCell ref="U32:U35"/>
    <mergeCell ref="V32:V35"/>
    <mergeCell ref="V36:V37"/>
    <mergeCell ref="D75:D81"/>
    <mergeCell ref="E75:E81"/>
    <mergeCell ref="F75:F81"/>
    <mergeCell ref="G75:G81"/>
    <mergeCell ref="H75:H81"/>
    <mergeCell ref="I75:I81"/>
    <mergeCell ref="L82:L83"/>
    <mergeCell ref="B89:B94"/>
    <mergeCell ref="C90:C92"/>
    <mergeCell ref="D90:D92"/>
    <mergeCell ref="E90:E92"/>
    <mergeCell ref="F90:F92"/>
    <mergeCell ref="C93:C94"/>
    <mergeCell ref="D93:D94"/>
    <mergeCell ref="E93:E94"/>
    <mergeCell ref="F93:F94"/>
    <mergeCell ref="J90:J92"/>
    <mergeCell ref="J93:J94"/>
    <mergeCell ref="D32:D37"/>
    <mergeCell ref="E32:E37"/>
    <mergeCell ref="F32:F37"/>
    <mergeCell ref="G32:G37"/>
    <mergeCell ref="H32:H37"/>
    <mergeCell ref="I32:I37"/>
    <mergeCell ref="D38:D45"/>
    <mergeCell ref="E38:E45"/>
    <mergeCell ref="F38:F45"/>
    <mergeCell ref="G38:G45"/>
    <mergeCell ref="D74:Y74"/>
    <mergeCell ref="O93:O94"/>
    <mergeCell ref="P93:P94"/>
    <mergeCell ref="L79:L81"/>
    <mergeCell ref="O79:O81"/>
    <mergeCell ref="P79:P81"/>
    <mergeCell ref="O82:O83"/>
    <mergeCell ref="P82:P83"/>
    <mergeCell ref="O90:O91"/>
    <mergeCell ref="P90:P91"/>
    <mergeCell ref="W84:W87"/>
    <mergeCell ref="L44:L45"/>
    <mergeCell ref="BY7:BY8"/>
    <mergeCell ref="AA44:AA45"/>
    <mergeCell ref="AH9:AH22"/>
    <mergeCell ref="R36:R37"/>
    <mergeCell ref="R38:R43"/>
    <mergeCell ref="R44:R45"/>
    <mergeCell ref="T36:T37"/>
    <mergeCell ref="T38:T43"/>
    <mergeCell ref="T44:T45"/>
    <mergeCell ref="U9:U17"/>
    <mergeCell ref="Y9:Y17"/>
    <mergeCell ref="Z9:Z17"/>
    <mergeCell ref="U18:U19"/>
    <mergeCell ref="Y18:Y19"/>
    <mergeCell ref="Z18:Z19"/>
    <mergeCell ref="U44:U45"/>
    <mergeCell ref="AK39:AK40"/>
    <mergeCell ref="AL39:AL40"/>
    <mergeCell ref="AJ39:AJ40"/>
    <mergeCell ref="AM39:AM40"/>
    <mergeCell ref="AA38:AA43"/>
    <mergeCell ref="O44:O45"/>
    <mergeCell ref="P44:P45"/>
    <mergeCell ref="M38:M43"/>
    <mergeCell ref="M44:M45"/>
    <mergeCell ref="N36:N37"/>
    <mergeCell ref="AZ32:AZ37"/>
    <mergeCell ref="AZ38:AZ45"/>
    <mergeCell ref="AK41:AK42"/>
    <mergeCell ref="AL41:AL42"/>
    <mergeCell ref="AM41:AM42"/>
    <mergeCell ref="BZ7:BZ8"/>
    <mergeCell ref="BY6:BZ6"/>
    <mergeCell ref="BD7:BD8"/>
    <mergeCell ref="BE7:BE8"/>
    <mergeCell ref="BF7:BF8"/>
    <mergeCell ref="BW7:BW8"/>
    <mergeCell ref="BX7:BX8"/>
    <mergeCell ref="AM7:AM8"/>
    <mergeCell ref="AX6:BB6"/>
    <mergeCell ref="AF6:AV6"/>
    <mergeCell ref="BC6:BW6"/>
    <mergeCell ref="AF7:AF8"/>
    <mergeCell ref="AH7:AH8"/>
    <mergeCell ref="AI7:AI8"/>
    <mergeCell ref="AJ7:AJ8"/>
    <mergeCell ref="AO7:AO8"/>
    <mergeCell ref="AP7:AP8"/>
    <mergeCell ref="AQ7:AQ8"/>
    <mergeCell ref="BM7:BM8"/>
    <mergeCell ref="BN7:BN8"/>
    <mergeCell ref="BP7:BP8"/>
    <mergeCell ref="BQ7:BQ8"/>
    <mergeCell ref="BO7:BO8"/>
    <mergeCell ref="AR7:AR8"/>
    <mergeCell ref="AS7:AS8"/>
    <mergeCell ref="AT7:AT8"/>
    <mergeCell ref="BR7:BR8"/>
    <mergeCell ref="BS7:BS8"/>
    <mergeCell ref="BT7:BT8"/>
    <mergeCell ref="BU7:BU8"/>
    <mergeCell ref="BV7:BV8"/>
    <mergeCell ref="A7:A8"/>
    <mergeCell ref="AB7:AB8"/>
    <mergeCell ref="AC7:AC8"/>
    <mergeCell ref="A6:T6"/>
    <mergeCell ref="AB6:AE6"/>
    <mergeCell ref="Q7:Q8"/>
    <mergeCell ref="R7:R8"/>
    <mergeCell ref="S7:S8"/>
    <mergeCell ref="T7:T8"/>
    <mergeCell ref="AD7:AD8"/>
    <mergeCell ref="AE7:AE8"/>
    <mergeCell ref="B7:B8"/>
    <mergeCell ref="C7:C8"/>
    <mergeCell ref="D7:D8"/>
    <mergeCell ref="E7:E8"/>
    <mergeCell ref="F7:F8"/>
    <mergeCell ref="J7:J8"/>
    <mergeCell ref="K7:K8"/>
    <mergeCell ref="L7:L8"/>
    <mergeCell ref="M7:M8"/>
    <mergeCell ref="N7:N8"/>
    <mergeCell ref="O7:P7"/>
    <mergeCell ref="H7:H8"/>
    <mergeCell ref="V7:V8"/>
    <mergeCell ref="U7:U8"/>
    <mergeCell ref="Y7:Y8"/>
    <mergeCell ref="Z7:Z8"/>
    <mergeCell ref="AA7:AA8"/>
    <mergeCell ref="D1:BC1"/>
    <mergeCell ref="D2:BC2"/>
    <mergeCell ref="D3:BC3"/>
    <mergeCell ref="D4:BC4"/>
    <mergeCell ref="B1:C4"/>
    <mergeCell ref="AK7:AK8"/>
    <mergeCell ref="AL7:AL8"/>
    <mergeCell ref="BB7:BB8"/>
    <mergeCell ref="BC7:BC8"/>
    <mergeCell ref="AN7:AN8"/>
    <mergeCell ref="AU7:AU8"/>
    <mergeCell ref="AV7:AV8"/>
    <mergeCell ref="AX7:AX8"/>
    <mergeCell ref="AY7:AY8"/>
    <mergeCell ref="AZ7:AZ8"/>
    <mergeCell ref="BA7:BA8"/>
    <mergeCell ref="G7:G8"/>
    <mergeCell ref="I7:I8"/>
    <mergeCell ref="AG7:AG8"/>
    <mergeCell ref="B5:C5"/>
    <mergeCell ref="D5:BD5"/>
    <mergeCell ref="W7:W8"/>
    <mergeCell ref="AZ9:AZ22"/>
    <mergeCell ref="O9:O17"/>
    <mergeCell ref="P9:P17"/>
    <mergeCell ref="O18:O19"/>
    <mergeCell ref="V44:V45"/>
    <mergeCell ref="V57:V64"/>
    <mergeCell ref="V65:V70"/>
    <mergeCell ref="W44:W45"/>
    <mergeCell ref="Y44:Y45"/>
    <mergeCell ref="Z44:Z45"/>
    <mergeCell ref="V9:V17"/>
    <mergeCell ref="V18:V19"/>
    <mergeCell ref="P18:P19"/>
    <mergeCell ref="O20:O22"/>
    <mergeCell ref="P20:P22"/>
    <mergeCell ref="AB9:AB17"/>
    <mergeCell ref="AB18:AB19"/>
    <mergeCell ref="AB20:AB22"/>
    <mergeCell ref="R9:R17"/>
    <mergeCell ref="R18:R19"/>
    <mergeCell ref="V24:V28"/>
    <mergeCell ref="AA9:AA17"/>
    <mergeCell ref="AA18:AA19"/>
    <mergeCell ref="Q9:Q17"/>
    <mergeCell ref="Q18:Q19"/>
    <mergeCell ref="Q20:Q22"/>
    <mergeCell ref="Q24:Q28"/>
    <mergeCell ref="AB24:AB28"/>
    <mergeCell ref="U47:U50"/>
    <mergeCell ref="Z47:Z50"/>
    <mergeCell ref="AA47:AA50"/>
    <mergeCell ref="O47:O50"/>
    <mergeCell ref="AC18:AC19"/>
    <mergeCell ref="AC20:AC22"/>
    <mergeCell ref="AL24:AL27"/>
    <mergeCell ref="AJ41:AJ42"/>
    <mergeCell ref="AF24:AF29"/>
    <mergeCell ref="AG24:AG29"/>
    <mergeCell ref="U24:U28"/>
    <mergeCell ref="Y24:Y28"/>
    <mergeCell ref="Z24:Z28"/>
    <mergeCell ref="AA24:AA28"/>
    <mergeCell ref="N9:N17"/>
    <mergeCell ref="N18:N19"/>
    <mergeCell ref="N20:N22"/>
    <mergeCell ref="G9:G22"/>
    <mergeCell ref="H9:H22"/>
    <mergeCell ref="I9:I22"/>
    <mergeCell ref="L9:L17"/>
    <mergeCell ref="L18:L19"/>
    <mergeCell ref="L20:L22"/>
    <mergeCell ref="G24:G29"/>
    <mergeCell ref="H24:H29"/>
    <mergeCell ref="I24:I29"/>
    <mergeCell ref="L24:L28"/>
    <mergeCell ref="L32:L37"/>
    <mergeCell ref="L38:L43"/>
    <mergeCell ref="K9:K17"/>
    <mergeCell ref="K18:K19"/>
    <mergeCell ref="K20:K22"/>
    <mergeCell ref="K24:K28"/>
    <mergeCell ref="K32:K37"/>
    <mergeCell ref="K38:K43"/>
    <mergeCell ref="J9:J22"/>
    <mergeCell ref="L47:L50"/>
    <mergeCell ref="L51:L55"/>
    <mergeCell ref="L57:L64"/>
    <mergeCell ref="L65:L70"/>
    <mergeCell ref="L71:L73"/>
    <mergeCell ref="AE79:AE81"/>
    <mergeCell ref="AD79:AD81"/>
    <mergeCell ref="AE75:AE78"/>
    <mergeCell ref="AF71:AF73"/>
    <mergeCell ref="AG71:AG73"/>
    <mergeCell ref="AF47:AF50"/>
    <mergeCell ref="AG47:AG50"/>
    <mergeCell ref="AH47:AH50"/>
    <mergeCell ref="AJ84:AJ85"/>
    <mergeCell ref="AK84:AK85"/>
    <mergeCell ref="AL84:AL85"/>
    <mergeCell ref="AK71:AK72"/>
    <mergeCell ref="AJ71:AJ72"/>
    <mergeCell ref="W47:W50"/>
    <mergeCell ref="W51:W55"/>
    <mergeCell ref="W57:W64"/>
    <mergeCell ref="W65:W70"/>
    <mergeCell ref="Q75:Q78"/>
    <mergeCell ref="P47:P50"/>
    <mergeCell ref="AH75:AH81"/>
    <mergeCell ref="AF51:AF55"/>
    <mergeCell ref="AG51:AG55"/>
    <mergeCell ref="AH51:AH55"/>
    <mergeCell ref="AF57:AF70"/>
    <mergeCell ref="AD47:AD50"/>
    <mergeCell ref="AH71:AH73"/>
    <mergeCell ref="S71:S73"/>
    <mergeCell ref="BW24:BW27"/>
    <mergeCell ref="BE61:BE63"/>
    <mergeCell ref="BW61:BW63"/>
    <mergeCell ref="BD61:BD63"/>
    <mergeCell ref="AM24:AM27"/>
    <mergeCell ref="AN24:AN27"/>
    <mergeCell ref="BB24:BB29"/>
    <mergeCell ref="BB32:BB37"/>
    <mergeCell ref="BB38:BB45"/>
    <mergeCell ref="BB47:BB50"/>
    <mergeCell ref="BB51:BB55"/>
    <mergeCell ref="BB57:BB70"/>
    <mergeCell ref="AZ24:AZ29"/>
    <mergeCell ref="AO24:AO27"/>
    <mergeCell ref="BW39:BW40"/>
    <mergeCell ref="BW41:BW42"/>
    <mergeCell ref="BE39:BE40"/>
    <mergeCell ref="BD39:BD40"/>
    <mergeCell ref="AZ57:AZ70"/>
    <mergeCell ref="AZ51:AZ55"/>
    <mergeCell ref="AR39:AR40"/>
    <mergeCell ref="AS39:AS40"/>
    <mergeCell ref="AT39:AT40"/>
    <mergeCell ref="AT41:AT42"/>
    <mergeCell ref="AU41:AU42"/>
    <mergeCell ref="AV41:AV42"/>
    <mergeCell ref="AX41:AX42"/>
    <mergeCell ref="BI44:BI45"/>
    <mergeCell ref="BO32:BO37"/>
    <mergeCell ref="BP32:BP37"/>
    <mergeCell ref="AM61:AM63"/>
    <mergeCell ref="BK24:BK25"/>
    <mergeCell ref="BI97:BL100"/>
    <mergeCell ref="BM97:BM100"/>
    <mergeCell ref="BN97:BN100"/>
    <mergeCell ref="BO97:BO100"/>
    <mergeCell ref="BP97:BP100"/>
    <mergeCell ref="BQ97:BQ100"/>
    <mergeCell ref="T97:Y100"/>
    <mergeCell ref="Z97:Z100"/>
    <mergeCell ref="AP24:AP27"/>
    <mergeCell ref="AQ24:AQ27"/>
    <mergeCell ref="AR24:AR27"/>
    <mergeCell ref="AS24:AS27"/>
    <mergeCell ref="AT24:AT27"/>
    <mergeCell ref="AU24:AU27"/>
    <mergeCell ref="AV24:AV27"/>
    <mergeCell ref="AX24:AX27"/>
    <mergeCell ref="BP93:BP94"/>
    <mergeCell ref="BM93:BM94"/>
    <mergeCell ref="BN93:BN94"/>
    <mergeCell ref="BO93:BO94"/>
    <mergeCell ref="BB93:BB94"/>
    <mergeCell ref="AY90:AY91"/>
    <mergeCell ref="BB71:BB73"/>
    <mergeCell ref="AZ71:AZ73"/>
    <mergeCell ref="AZ75:AZ81"/>
    <mergeCell ref="AX77:AX79"/>
    <mergeCell ref="BD41:BD42"/>
    <mergeCell ref="BE41:BE42"/>
    <mergeCell ref="BC77:BC79"/>
    <mergeCell ref="BD77:BD79"/>
    <mergeCell ref="BC24:BC27"/>
    <mergeCell ref="BD24:BD27"/>
    <mergeCell ref="BX38:BX45"/>
    <mergeCell ref="BX71:BX73"/>
    <mergeCell ref="BX75:BX81"/>
    <mergeCell ref="BX82:BX87"/>
    <mergeCell ref="BX57:BX70"/>
    <mergeCell ref="AV61:AV63"/>
    <mergeCell ref="AS61:AS63"/>
    <mergeCell ref="AU39:AU40"/>
    <mergeCell ref="AV39:AV40"/>
    <mergeCell ref="AX39:AX40"/>
    <mergeCell ref="BE84:BE85"/>
    <mergeCell ref="BG41:BG43"/>
    <mergeCell ref="BH41:BH43"/>
    <mergeCell ref="BI41:BI43"/>
    <mergeCell ref="BM75:BM81"/>
    <mergeCell ref="BN75:BN81"/>
    <mergeCell ref="BO75:BO81"/>
    <mergeCell ref="BP75:BP81"/>
    <mergeCell ref="BQ75:BQ81"/>
    <mergeCell ref="BM82:BM87"/>
    <mergeCell ref="BN82:BN87"/>
    <mergeCell ref="BO82:BO87"/>
    <mergeCell ref="BP82:BP87"/>
    <mergeCell ref="BQ82:BQ87"/>
    <mergeCell ref="AU77:AU79"/>
    <mergeCell ref="BB75:BB81"/>
    <mergeCell ref="BB82:BB87"/>
    <mergeCell ref="AZ82:AZ87"/>
    <mergeCell ref="BP71:BP73"/>
    <mergeCell ref="BQ71:BQ73"/>
    <mergeCell ref="BM51:BM55"/>
    <mergeCell ref="BL82:BL83"/>
    <mergeCell ref="BX93:BX94"/>
    <mergeCell ref="AQ61:AQ63"/>
    <mergeCell ref="AR61:AR63"/>
    <mergeCell ref="AT61:AT63"/>
    <mergeCell ref="AU61:AU63"/>
    <mergeCell ref="AX61:AX63"/>
    <mergeCell ref="BQ93:BQ94"/>
    <mergeCell ref="AE93:AE94"/>
    <mergeCell ref="AM90:AM91"/>
    <mergeCell ref="AN90:AN91"/>
    <mergeCell ref="BW90:BW91"/>
    <mergeCell ref="BX90:BX91"/>
    <mergeCell ref="BF90:BF92"/>
    <mergeCell ref="BC71:BC72"/>
    <mergeCell ref="BD71:BD72"/>
    <mergeCell ref="BE71:BE72"/>
    <mergeCell ref="BW71:BW72"/>
    <mergeCell ref="BC90:BC91"/>
    <mergeCell ref="BD90:BD91"/>
    <mergeCell ref="BE90:BE91"/>
    <mergeCell ref="BM90:BM92"/>
    <mergeCell ref="BC84:BC85"/>
    <mergeCell ref="BD84:BD85"/>
    <mergeCell ref="BN90:BN92"/>
    <mergeCell ref="BO90:BO92"/>
    <mergeCell ref="BP90:BP92"/>
    <mergeCell ref="BQ90:BQ92"/>
    <mergeCell ref="AQ71:AQ72"/>
    <mergeCell ref="AI77:AI79"/>
    <mergeCell ref="AO77:AO79"/>
    <mergeCell ref="AL61:AL63"/>
    <mergeCell ref="AK61:AK63"/>
    <mergeCell ref="T109:Y112"/>
    <mergeCell ref="Z109:Z112"/>
    <mergeCell ref="AA109:AA112"/>
    <mergeCell ref="T116:Y119"/>
    <mergeCell ref="Z116:Z119"/>
    <mergeCell ref="AA116:AA119"/>
    <mergeCell ref="T123:Y126"/>
    <mergeCell ref="Z123:Z126"/>
    <mergeCell ref="AA123:AA126"/>
    <mergeCell ref="AW7:AW8"/>
    <mergeCell ref="AW25:AW27"/>
    <mergeCell ref="AW39:AW40"/>
    <mergeCell ref="AW41:AW42"/>
    <mergeCell ref="AW61:AW63"/>
    <mergeCell ref="AW71:AW72"/>
    <mergeCell ref="AW77:AW79"/>
    <mergeCell ref="AW84:AW85"/>
    <mergeCell ref="AW90:AW92"/>
    <mergeCell ref="AW93:AW94"/>
    <mergeCell ref="W93:W94"/>
    <mergeCell ref="W71:W73"/>
    <mergeCell ref="T103:Y106"/>
    <mergeCell ref="Z103:Z106"/>
    <mergeCell ref="V90:V91"/>
    <mergeCell ref="V47:V50"/>
    <mergeCell ref="V51:V55"/>
    <mergeCell ref="D56:Y56"/>
    <mergeCell ref="AK24:AK27"/>
    <mergeCell ref="O65:O70"/>
    <mergeCell ref="P65:P70"/>
    <mergeCell ref="AC47:AC50"/>
    <mergeCell ref="AC9:AC17"/>
  </mergeCells>
  <phoneticPr fontId="45" type="noConversion"/>
  <hyperlinks>
    <hyperlink ref="BX75" r:id="rId1"/>
    <hyperlink ref="BX82" r:id="rId2"/>
    <hyperlink ref="BX24" r:id="rId3"/>
    <hyperlink ref="BX51" r:id="rId4"/>
    <hyperlink ref="BX47" r:id="rId5"/>
    <hyperlink ref="BX9" r:id="rId6"/>
    <hyperlink ref="BX32" r:id="rId7"/>
    <hyperlink ref="BX38" r:id="rId8"/>
    <hyperlink ref="BX57" r:id="rId9"/>
    <hyperlink ref="BX93" r:id="rId10"/>
  </hyperlinks>
  <pageMargins left="0.7" right="0.7" top="0.75" bottom="0.75" header="0.3" footer="0.3"/>
  <pageSetup paperSize="9" orientation="portrait" r:id="rId11"/>
  <legacyDrawing r:id="rId1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DATOS!$B$4:$B$18</xm:f>
          </x14:formula1>
          <xm:sqref>A9 A24 A32 A51:A57 A75 A89:A90 A93 A38:A47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18"/>
  <sheetViews>
    <sheetView workbookViewId="0">
      <selection activeCell="B18" sqref="B18"/>
    </sheetView>
  </sheetViews>
  <sheetFormatPr baseColWidth="10" defaultRowHeight="15"/>
  <cols>
    <col min="2" max="2" width="33.42578125" customWidth="1"/>
  </cols>
  <sheetData>
    <row r="4" spans="2:2" ht="75">
      <c r="B4" s="53" t="s">
        <v>141</v>
      </c>
    </row>
    <row r="5" spans="2:2" ht="105">
      <c r="B5" s="54" t="s">
        <v>142</v>
      </c>
    </row>
    <row r="6" spans="2:2" ht="150">
      <c r="B6" s="54" t="s">
        <v>143</v>
      </c>
    </row>
    <row r="7" spans="2:2" ht="105">
      <c r="B7" s="27" t="s">
        <v>144</v>
      </c>
    </row>
    <row r="8" spans="2:2" ht="135">
      <c r="B8" s="27" t="s">
        <v>145</v>
      </c>
    </row>
    <row r="9" spans="2:2" ht="60">
      <c r="B9" s="54" t="s">
        <v>146</v>
      </c>
    </row>
    <row r="10" spans="2:2" ht="75">
      <c r="B10" s="54" t="s">
        <v>147</v>
      </c>
    </row>
    <row r="11" spans="2:2" ht="150">
      <c r="B11" s="27" t="s">
        <v>148</v>
      </c>
    </row>
    <row r="12" spans="2:2" ht="165">
      <c r="B12" s="27" t="s">
        <v>149</v>
      </c>
    </row>
    <row r="13" spans="2:2" ht="180">
      <c r="B13" s="27" t="s">
        <v>150</v>
      </c>
    </row>
    <row r="14" spans="2:2" ht="105">
      <c r="B14" s="27" t="s">
        <v>151</v>
      </c>
    </row>
    <row r="15" spans="2:2" ht="150">
      <c r="B15" s="27" t="s">
        <v>152</v>
      </c>
    </row>
    <row r="16" spans="2:2" ht="105">
      <c r="B16" s="27" t="s">
        <v>153</v>
      </c>
    </row>
    <row r="17" spans="2:2" ht="135">
      <c r="B17" s="27" t="s">
        <v>154</v>
      </c>
    </row>
    <row r="18" spans="2:2" ht="135">
      <c r="B18" s="27"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60" zoomScaleNormal="60" workbookViewId="0">
      <selection activeCell="B3" sqref="B3:F3"/>
    </sheetView>
  </sheetViews>
  <sheetFormatPr baseColWidth="10" defaultColWidth="10.7109375" defaultRowHeight="15"/>
  <cols>
    <col min="1" max="1" width="20.7109375" customWidth="1"/>
    <col min="2" max="2" width="25" customWidth="1"/>
    <col min="3" max="3" width="19.85546875" customWidth="1"/>
    <col min="4" max="4" width="20.42578125" customWidth="1"/>
    <col min="5" max="5" width="30.28515625" customWidth="1"/>
    <col min="6" max="6" width="34.28515625" customWidth="1"/>
    <col min="7" max="7" width="43.7109375" customWidth="1"/>
  </cols>
  <sheetData>
    <row r="1" spans="1:7" ht="44.25" customHeight="1">
      <c r="A1" s="935" t="s">
        <v>58</v>
      </c>
      <c r="B1" s="936"/>
      <c r="C1" s="936"/>
      <c r="D1" s="936"/>
      <c r="E1" s="936"/>
      <c r="F1" s="936"/>
      <c r="G1" s="937"/>
    </row>
    <row r="2" spans="1:7" s="11" customFormat="1" ht="43.5" customHeight="1">
      <c r="A2" s="26" t="s">
        <v>59</v>
      </c>
      <c r="B2" s="938" t="s">
        <v>60</v>
      </c>
      <c r="C2" s="938"/>
      <c r="D2" s="938"/>
      <c r="E2" s="938"/>
      <c r="F2" s="938"/>
      <c r="G2" s="13" t="s">
        <v>61</v>
      </c>
    </row>
    <row r="3" spans="1:7" ht="45" customHeight="1">
      <c r="A3" s="6" t="s">
        <v>136</v>
      </c>
      <c r="B3" s="939" t="s">
        <v>139</v>
      </c>
      <c r="C3" s="940"/>
      <c r="D3" s="940"/>
      <c r="E3" s="940"/>
      <c r="F3" s="941"/>
      <c r="G3" s="1" t="s">
        <v>140</v>
      </c>
    </row>
    <row r="4" spans="1:7" ht="45" customHeight="1">
      <c r="A4" s="2"/>
      <c r="B4" s="942"/>
      <c r="C4" s="943"/>
      <c r="D4" s="943"/>
      <c r="E4" s="943"/>
      <c r="F4" s="944"/>
      <c r="G4" s="3"/>
    </row>
    <row r="5" spans="1:7" ht="45" customHeight="1">
      <c r="A5" s="2"/>
      <c r="B5" s="942"/>
      <c r="C5" s="943"/>
      <c r="D5" s="943"/>
      <c r="E5" s="943"/>
      <c r="F5" s="944"/>
      <c r="G5" s="3"/>
    </row>
    <row r="6" spans="1:7" ht="45" customHeight="1" thickBot="1">
      <c r="A6" s="4"/>
      <c r="B6" s="946"/>
      <c r="C6" s="946"/>
      <c r="D6" s="946"/>
      <c r="E6" s="946"/>
      <c r="F6" s="946"/>
      <c r="G6" s="5"/>
    </row>
    <row r="7" spans="1:7" ht="45" customHeight="1" thickBot="1">
      <c r="A7" s="947"/>
      <c r="B7" s="947"/>
      <c r="C7" s="947"/>
      <c r="D7" s="947"/>
      <c r="E7" s="947"/>
      <c r="F7" s="947"/>
      <c r="G7" s="947"/>
    </row>
    <row r="8" spans="1:7" s="11" customFormat="1" ht="45" customHeight="1">
      <c r="A8" s="9"/>
      <c r="B8" s="948" t="s">
        <v>62</v>
      </c>
      <c r="C8" s="948"/>
      <c r="D8" s="948" t="s">
        <v>63</v>
      </c>
      <c r="E8" s="948"/>
      <c r="F8" s="22" t="s">
        <v>59</v>
      </c>
      <c r="G8" s="10" t="s">
        <v>64</v>
      </c>
    </row>
    <row r="9" spans="1:7" ht="45" customHeight="1">
      <c r="A9" s="12" t="s">
        <v>65</v>
      </c>
      <c r="B9" s="949" t="s">
        <v>134</v>
      </c>
      <c r="C9" s="949"/>
      <c r="D9" s="945" t="s">
        <v>135</v>
      </c>
      <c r="E9" s="945"/>
      <c r="F9" s="6" t="s">
        <v>136</v>
      </c>
      <c r="G9" s="7"/>
    </row>
    <row r="10" spans="1:7" ht="45" customHeight="1">
      <c r="A10" s="12" t="s">
        <v>66</v>
      </c>
      <c r="B10" s="945" t="s">
        <v>137</v>
      </c>
      <c r="C10" s="945"/>
      <c r="D10" s="945" t="s">
        <v>138</v>
      </c>
      <c r="E10" s="945"/>
      <c r="F10" s="6" t="s">
        <v>136</v>
      </c>
      <c r="G10" s="7"/>
    </row>
    <row r="11" spans="1:7" ht="45" customHeight="1" thickBot="1">
      <c r="A11" s="25" t="s">
        <v>67</v>
      </c>
      <c r="B11" s="945" t="s">
        <v>137</v>
      </c>
      <c r="C11" s="945"/>
      <c r="D11" s="945" t="s">
        <v>138</v>
      </c>
      <c r="E11" s="945"/>
      <c r="F11" s="6" t="s">
        <v>136</v>
      </c>
      <c r="G11" s="8"/>
    </row>
    <row r="12" spans="1:7" ht="45" customHeight="1"/>
    <row r="13" spans="1:7" ht="45" customHeight="1"/>
    <row r="14" spans="1:7" ht="45" customHeight="1"/>
    <row r="15" spans="1:7" ht="45" customHeight="1"/>
    <row r="16" spans="1:7" ht="45" customHeight="1"/>
    <row r="17" ht="45" customHeight="1"/>
    <row r="18" ht="45" customHeight="1"/>
    <row r="19" ht="45" customHeight="1"/>
    <row r="20" ht="45" customHeight="1"/>
    <row r="21" ht="45" customHeight="1"/>
    <row r="22" ht="45" customHeight="1"/>
    <row r="23" ht="45" customHeight="1"/>
    <row r="24" ht="45" customHeight="1"/>
    <row r="25" ht="45" customHeight="1"/>
  </sheetData>
  <mergeCells count="15">
    <mergeCell ref="B10:C10"/>
    <mergeCell ref="D10:E10"/>
    <mergeCell ref="B11:C11"/>
    <mergeCell ref="D11:E11"/>
    <mergeCell ref="B6:F6"/>
    <mergeCell ref="A7:G7"/>
    <mergeCell ref="B8:C8"/>
    <mergeCell ref="D8:E8"/>
    <mergeCell ref="B9:C9"/>
    <mergeCell ref="D9:E9"/>
    <mergeCell ref="A1:G1"/>
    <mergeCell ref="B2:F2"/>
    <mergeCell ref="B3:F3"/>
    <mergeCell ref="B4:F4"/>
    <mergeCell ref="B5: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INSTRUCTIVO</vt:lpstr>
      <vt:lpstr>PLAN DE ACCIÓN</vt:lpstr>
      <vt:lpstr>DATOS</vt:lpstr>
      <vt:lpstr>CONTROL DE CAMBIOS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Mernarda Perez Carmona</dc:creator>
  <cp:lastModifiedBy>Acer</cp:lastModifiedBy>
  <dcterms:created xsi:type="dcterms:W3CDTF">2022-12-26T20:23:47Z</dcterms:created>
  <dcterms:modified xsi:type="dcterms:W3CDTF">2023-10-18T16:48:09Z</dcterms:modified>
</cp:coreProperties>
</file>