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cer\OneDrive\Escritorio\JESUS TORRES 2024\CONTRATOS 2024\4-CUENTA MAYO\"/>
    </mc:Choice>
  </mc:AlternateContent>
  <bookViews>
    <workbookView xWindow="0" yWindow="0" windowWidth="20460" windowHeight="6120" activeTab="1"/>
  </bookViews>
  <sheets>
    <sheet name="INSTRUCTIVO" sheetId="4" r:id="rId1"/>
    <sheet name="PLAN DE ACCIÓN 1ER T TRIM 2024 " sheetId="5" r:id="rId2"/>
    <sheet name="ANEXO 1"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57" i="5" l="1"/>
  <c r="X102" i="5"/>
  <c r="X99" i="5"/>
  <c r="Y47" i="5"/>
  <c r="X47" i="5"/>
  <c r="BN94" i="5" l="1"/>
  <c r="BM94" i="5"/>
  <c r="BN91" i="5"/>
  <c r="BM91" i="5"/>
  <c r="BN90" i="5"/>
  <c r="BM90" i="5"/>
  <c r="BM89" i="5"/>
  <c r="BL89" i="5"/>
  <c r="BK89" i="5"/>
  <c r="BJ89" i="5"/>
  <c r="BN89" i="5" s="1"/>
  <c r="BN83" i="5"/>
  <c r="BM83" i="5"/>
  <c r="BN76" i="5"/>
  <c r="BM76" i="5"/>
  <c r="BL75" i="5"/>
  <c r="BK75" i="5"/>
  <c r="BM75" i="5" s="1"/>
  <c r="BJ75" i="5"/>
  <c r="BN75" i="5" s="1"/>
  <c r="BN58" i="5"/>
  <c r="BM58" i="5"/>
  <c r="BN72" i="5"/>
  <c r="BM72" i="5"/>
  <c r="BL57" i="5"/>
  <c r="BN57" i="5" s="1"/>
  <c r="BK57" i="5"/>
  <c r="BM57" i="5" s="1"/>
  <c r="BN48" i="5"/>
  <c r="BM48" i="5"/>
  <c r="BN52" i="5"/>
  <c r="BM52" i="5"/>
  <c r="BM47" i="5"/>
  <c r="BL47" i="5"/>
  <c r="BN47" i="5" s="1"/>
  <c r="BK47" i="5"/>
  <c r="BJ47" i="5"/>
  <c r="BN39" i="5"/>
  <c r="BM39" i="5"/>
  <c r="BN33" i="5"/>
  <c r="BM33" i="5"/>
  <c r="BN32" i="5"/>
  <c r="BM32" i="5"/>
  <c r="BN25" i="5"/>
  <c r="BM25" i="5"/>
  <c r="BN24" i="5"/>
  <c r="BM24" i="5"/>
  <c r="BN10" i="5"/>
  <c r="BM10" i="5"/>
  <c r="Y37" i="5" l="1"/>
  <c r="X37" i="5"/>
  <c r="W25" i="5"/>
  <c r="BI94" i="5" l="1"/>
  <c r="BI91" i="5"/>
  <c r="BI90" i="5"/>
  <c r="BI88" i="5"/>
  <c r="BI87" i="5"/>
  <c r="BI85" i="5"/>
  <c r="BI83" i="5"/>
  <c r="BI82" i="5"/>
  <c r="BI80" i="5"/>
  <c r="BI78" i="5"/>
  <c r="BI76" i="5"/>
  <c r="BI74" i="5"/>
  <c r="BI73" i="5"/>
  <c r="BI72" i="5"/>
  <c r="BI69" i="5"/>
  <c r="BI65" i="5"/>
  <c r="BI63" i="5"/>
  <c r="BI62" i="5"/>
  <c r="BI59" i="5"/>
  <c r="BI58" i="5"/>
  <c r="BI55" i="5"/>
  <c r="BI53" i="5"/>
  <c r="BI52" i="5"/>
  <c r="BI51" i="5"/>
  <c r="BI50" i="5"/>
  <c r="BI48" i="5"/>
  <c r="BI45" i="5"/>
  <c r="BI42" i="5"/>
  <c r="BI39" i="5"/>
  <c r="BI37" i="5"/>
  <c r="BG35" i="5"/>
  <c r="BI35" i="5" s="1"/>
  <c r="BG33" i="5"/>
  <c r="BI33" i="5" s="1"/>
  <c r="BI30" i="5"/>
  <c r="BG29" i="5"/>
  <c r="BI29" i="5" s="1"/>
  <c r="BI28" i="5"/>
  <c r="BI27" i="5"/>
  <c r="BI26" i="5"/>
  <c r="BI25" i="5"/>
  <c r="BI20" i="5"/>
  <c r="BG19" i="5"/>
  <c r="BI19" i="5" s="1"/>
  <c r="BI15" i="5"/>
  <c r="BG10" i="5"/>
  <c r="BI10" i="5" s="1"/>
  <c r="AO95" i="5"/>
  <c r="AO94" i="5"/>
  <c r="W94" i="5"/>
  <c r="AO93" i="5"/>
  <c r="Z93" i="5"/>
  <c r="W93" i="5"/>
  <c r="AO91" i="5"/>
  <c r="W91" i="5"/>
  <c r="AO90" i="5"/>
  <c r="Z90" i="5"/>
  <c r="W90" i="5"/>
  <c r="AO88" i="5"/>
  <c r="AO87" i="5"/>
  <c r="AO85" i="5"/>
  <c r="W85" i="5"/>
  <c r="AN84" i="5"/>
  <c r="AM84" i="5"/>
  <c r="AL84" i="5"/>
  <c r="AO83" i="5"/>
  <c r="AO82" i="5"/>
  <c r="AN81" i="5"/>
  <c r="AM81" i="5"/>
  <c r="AL81" i="5"/>
  <c r="AO78" i="5"/>
  <c r="AO77" i="5"/>
  <c r="AN76" i="5"/>
  <c r="AM76" i="5"/>
  <c r="AL76" i="5"/>
  <c r="AO74" i="5"/>
  <c r="AO72" i="5"/>
  <c r="W72" i="5"/>
  <c r="AO71" i="5"/>
  <c r="AO70" i="5"/>
  <c r="AO69" i="5"/>
  <c r="AN67" i="5"/>
  <c r="AM67" i="5"/>
  <c r="AL67" i="5"/>
  <c r="AN65" i="5"/>
  <c r="AM65" i="5"/>
  <c r="AL65" i="5"/>
  <c r="AN64" i="5"/>
  <c r="AM64" i="5"/>
  <c r="AL64" i="5"/>
  <c r="AN62" i="5"/>
  <c r="AM62" i="5"/>
  <c r="AL62" i="5"/>
  <c r="AN61" i="5"/>
  <c r="AM61" i="5"/>
  <c r="AL61" i="5"/>
  <c r="AN60" i="5"/>
  <c r="AM60" i="5"/>
  <c r="AL60" i="5"/>
  <c r="AN59" i="5"/>
  <c r="AM59" i="5"/>
  <c r="AL59" i="5"/>
  <c r="AN58" i="5"/>
  <c r="AM58" i="5"/>
  <c r="AL58" i="5"/>
  <c r="AN56" i="5"/>
  <c r="AM56" i="5"/>
  <c r="AL56" i="5"/>
  <c r="AO55" i="5"/>
  <c r="AO54" i="5"/>
  <c r="AO51" i="5"/>
  <c r="AO50" i="5"/>
  <c r="AO49" i="5"/>
  <c r="AO48" i="5"/>
  <c r="W48" i="5"/>
  <c r="AO46" i="5"/>
  <c r="AO45" i="5"/>
  <c r="W45" i="5"/>
  <c r="AO44" i="5"/>
  <c r="AO42" i="5"/>
  <c r="AN40" i="5"/>
  <c r="AM40" i="5"/>
  <c r="AL40" i="5"/>
  <c r="AO39" i="5"/>
  <c r="S39" i="5"/>
  <c r="AO38" i="5"/>
  <c r="AO37" i="5"/>
  <c r="AO36" i="5"/>
  <c r="AO35" i="5"/>
  <c r="AO34" i="5"/>
  <c r="AO33" i="5"/>
  <c r="AN31" i="5"/>
  <c r="AM31" i="5"/>
  <c r="AL31" i="5"/>
  <c r="W31" i="5"/>
  <c r="AO30" i="5"/>
  <c r="AN25" i="5"/>
  <c r="AM25" i="5"/>
  <c r="AL25" i="5"/>
  <c r="AO23" i="5"/>
  <c r="AO22" i="5"/>
  <c r="AO21" i="5"/>
  <c r="W21" i="5"/>
  <c r="AO20" i="5"/>
  <c r="AO19" i="5"/>
  <c r="W19" i="5"/>
  <c r="AO17" i="5"/>
  <c r="AO16" i="5"/>
  <c r="AO15" i="5"/>
  <c r="AO14" i="5"/>
  <c r="AO13" i="5"/>
  <c r="AO12" i="5"/>
  <c r="W10" i="5"/>
  <c r="X10" i="5" l="1"/>
  <c r="X24" i="5" s="1"/>
  <c r="Y10" i="5"/>
  <c r="Y24" i="5" s="1"/>
  <c r="AO64" i="5"/>
  <c r="AO31" i="5"/>
  <c r="AO67" i="5"/>
  <c r="W58" i="5"/>
  <c r="AO81" i="5"/>
  <c r="AO61" i="5"/>
  <c r="AO56" i="5"/>
  <c r="AO62" i="5"/>
  <c r="AO58" i="5"/>
  <c r="W76" i="5"/>
  <c r="W83" i="5"/>
  <c r="AO65" i="5"/>
  <c r="AO76" i="5"/>
  <c r="AO59" i="5"/>
  <c r="W52" i="5"/>
  <c r="AO84" i="5"/>
  <c r="AO25" i="5"/>
  <c r="AO60" i="5"/>
  <c r="W80" i="5"/>
  <c r="W65" i="5"/>
  <c r="AO40" i="5"/>
  <c r="Y83" i="5" l="1"/>
  <c r="X83" i="5"/>
  <c r="X80" i="5"/>
  <c r="Y80" i="5"/>
  <c r="Y76" i="5"/>
  <c r="Y89" i="5" s="1"/>
  <c r="X76" i="5"/>
  <c r="X89" i="5" s="1"/>
  <c r="X65" i="5"/>
  <c r="Y65" i="5"/>
  <c r="Y58" i="5"/>
  <c r="X58" i="5"/>
  <c r="X75" i="5" s="1"/>
  <c r="Y52" i="5"/>
  <c r="Y57" i="5" s="1"/>
  <c r="X52" i="5"/>
  <c r="X57" i="5" s="1"/>
  <c r="W39" i="5"/>
  <c r="Y75" i="5" l="1"/>
  <c r="Y39" i="5"/>
  <c r="X39" i="5"/>
</calcChain>
</file>

<file path=xl/comments1.xml><?xml version="1.0" encoding="utf-8"?>
<comments xmlns="http://schemas.openxmlformats.org/spreadsheetml/2006/main">
  <authors>
    <author>USUARIO</author>
  </authors>
  <commentList>
    <comment ref="A36"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I7" authorId="0" shapeId="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K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Y7" authorId="1" shapeId="0">
      <text>
        <r>
          <rPr>
            <b/>
            <sz val="9"/>
            <color indexed="81"/>
            <rFont val="Tahoma"/>
            <family val="2"/>
          </rPr>
          <t>Luz Marlene Andrade:</t>
        </r>
        <r>
          <rPr>
            <sz val="9"/>
            <color indexed="81"/>
            <rFont val="Tahoma"/>
            <family val="2"/>
          </rPr>
          <t xml:space="preserve">
1. Recursos Propios - ICLD
2. SGP
3. Donaciones
</t>
        </r>
      </text>
    </comment>
    <comment ref="BD7" authorId="2" shapeId="0">
      <text>
        <r>
          <rPr>
            <sz val="9"/>
            <color indexed="81"/>
            <rFont val="Tahoma"/>
            <family val="2"/>
          </rPr>
          <t xml:space="preserve">VER ANEXO 1
</t>
        </r>
      </text>
    </comment>
    <comment ref="BE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<sst xmlns="http://schemas.openxmlformats.org/spreadsheetml/2006/main" count="1061" uniqueCount="501">
  <si>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</si>
  <si>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</si>
  <si>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</si>
  <si>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</si>
  <si>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</si>
  <si>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</si>
  <si>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</si>
  <si>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</si>
  <si>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</si>
  <si>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</si>
  <si>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</si>
  <si>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</si>
  <si>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</si>
  <si>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</si>
  <si>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</si>
  <si>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</si>
  <si>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</si>
  <si>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</si>
  <si>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</si>
  <si>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</si>
  <si>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</si>
  <si>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</si>
  <si>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</si>
  <si>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</si>
  <si>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</si>
  <si>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</si>
  <si>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</si>
  <si>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</si>
  <si>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</si>
  <si>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</si>
  <si>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</si>
  <si>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</si>
  <si>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</si>
  <si>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</si>
  <si>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</si>
  <si>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</si>
  <si>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</si>
  <si>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</si>
  <si>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</si>
  <si>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</si>
  <si>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</si>
  <si>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</si>
  <si>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</si>
  <si>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</si>
  <si>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</si>
  <si>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</si>
  <si>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</si>
  <si>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</si>
  <si>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</si>
  <si>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</si>
  <si>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</si>
  <si>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</si>
  <si>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</si>
  <si>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</si>
  <si>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</si>
  <si>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</si>
  <si>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</si>
  <si>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</si>
  <si>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</si>
  <si>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</si>
  <si>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</si>
  <si>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</si>
  <si>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</si>
  <si>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</si>
  <si>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</si>
  <si>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</si>
  <si>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</si>
  <si>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</si>
  <si>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</si>
  <si>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ACTIVIDADES DE PROYECTO DE INVERSION VIABILIZADAS EN SUIFP
( HITOS )</t>
  </si>
  <si>
    <t>DENOMINACION DEL PRODUCTO</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</si>
  <si>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</si>
  <si>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</si>
  <si>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</si>
  <si>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</si>
  <si>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</si>
  <si>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</si>
  <si>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</si>
  <si>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</si>
  <si>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</si>
  <si>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</si>
  <si>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</si>
  <si>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</si>
  <si>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</si>
  <si>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</si>
  <si>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</si>
  <si>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</si>
  <si>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</si>
  <si>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</si>
  <si>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</si>
  <si>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</si>
  <si>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</si>
  <si>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</si>
  <si>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</si>
  <si>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</si>
  <si>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</si>
  <si>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</si>
  <si>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</si>
  <si>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</si>
  <si>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</si>
  <si>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</si>
  <si>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</si>
  <si>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</si>
  <si>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</si>
  <si>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</si>
  <si>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</si>
  <si>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</si>
  <si>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</si>
  <si>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</si>
  <si>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</si>
  <si>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</si>
  <si>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</si>
  <si>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</si>
  <si>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</si>
  <si>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</si>
  <si>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</si>
  <si>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</si>
  <si>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</si>
  <si>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</si>
  <si>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</si>
  <si>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</si>
  <si>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</si>
  <si>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</si>
  <si>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</si>
  <si>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</si>
  <si>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</si>
  <si>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</si>
  <si>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</si>
  <si>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</si>
  <si>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</si>
  <si>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</si>
  <si>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</si>
  <si>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</si>
  <si>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</si>
  <si>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</si>
  <si>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</si>
  <si>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</si>
  <si>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</si>
  <si>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</si>
  <si>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</si>
  <si>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</si>
  <si>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</si>
  <si>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</si>
  <si>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</si>
  <si>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</si>
  <si>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</si>
  <si>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</si>
  <si>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</si>
  <si>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</si>
  <si>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</si>
  <si>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2. SERVICIO</t>
  </si>
  <si>
    <t>ALCALDIA DISTRITAL DE Cartagena DE INDIAS</t>
  </si>
  <si>
    <t>PROGRAMACIÓN META PRODUCTO A 2024</t>
  </si>
  <si>
    <t>ACUMULADO DE META PRODUCTO 2020- 2023</t>
  </si>
  <si>
    <t>PROGRAMACION META BIENESTAR 2024</t>
  </si>
  <si>
    <t>INSTRUCTIVO PARA EL DILIGENCIAMIENTO DEL PLAN DE ACCION VIGENCIA 2024</t>
  </si>
  <si>
    <t>PROGRAMACION NUMERICA DE LA ACTIVIDAD PROYECTO 2024</t>
  </si>
  <si>
    <t>Instituto de Patrimonio y Cultura de Cartagena - IPCC</t>
  </si>
  <si>
    <t>REPORTE DE AVANCE DE METAS ENERO 2024</t>
  </si>
  <si>
    <t>REPORTE DE AVANCE DE METAS FEBRERO 2024</t>
  </si>
  <si>
    <t>REPORTE DE AVANCE DE METAS MARZO 2024</t>
  </si>
  <si>
    <t>REPORTE DE AVANCE DE METAS 1ER TRIMESTRE 2024</t>
  </si>
  <si>
    <t xml:space="preserve">Educación de Calidad: Asegurar la educación en entornos de aprendizaje seguros, no violentos, inclusivos y eficaces, y los
conocimientos teóricos y prácticos necesarios para promover el desarrollo sostenible. </t>
  </si>
  <si>
    <t>Cartagena Incluyente</t>
  </si>
  <si>
    <t>Línea estratégica artes, cultura y patrimonio para una Cartagena Incluyente</t>
  </si>
  <si>
    <t>Porcentaje de participantes en procesos de promoción de lectura en las bibliotecas del Distrito.</t>
  </si>
  <si>
    <t>35.57%  - 335.815 Personas</t>
  </si>
  <si>
    <t>Incrementar en un 20% los participantes en procesos de promoción de lectura adecuados a las condiciones sanitarias, de comunicación y a las restricciones de bioseguridad que establezcan las autoridades competentes.</t>
  </si>
  <si>
    <t>Porcentaje</t>
  </si>
  <si>
    <t>Mediación Y Bibliotecas para la Inclusión.</t>
  </si>
  <si>
    <t xml:space="preserve"> Número de  personas con asistencias técnicas en asuntos de gestión de bibliotecas públicas y programas de lectura y escritura creativa vinculadas en forma presencial y en línea.</t>
  </si>
  <si>
    <t>Número</t>
  </si>
  <si>
    <t xml:space="preserve">35.57%  - 335.815 Personas
</t>
  </si>
  <si>
    <t>402.978 Personas con asistencias técnicas en asuntos de gestión de bibliotecas públicas y programas de lectura y escritura creativa vinculadas en forma presenciales y en línea adecuados a las condiciones sanitarias, de comunicación y a las restricciones de bioseguridad que establezcan las autoridades competentes.</t>
  </si>
  <si>
    <t>X</t>
  </si>
  <si>
    <t xml:space="preserve">Servicios bibliotecarios - 3301085  </t>
  </si>
  <si>
    <t>TALENTO HUMANO
GESTIÓN DEL CONOCIMIENTO Y LA INNOVACIÓN</t>
  </si>
  <si>
    <t>Talento Humano
Gestión del Conocimiento y la Innovación</t>
  </si>
  <si>
    <t xml:space="preserve">PROMOCIÓN CULTURAL </t>
  </si>
  <si>
    <t>Promover la diversidad cultural cartagenera a través del fortalecimiento de las diferentes dimensiones del campo artístico, creación de condiciones para el desarrollo y fomento de una cultura ciudadana de reconocimiento y respeto por las diferencias culturales, democratizar y estimular los procesos, bienes, servicios y manifestaciones  culturales de interés común y generar dinámicas de desarrollo local y cadenas productivas sostenibles que promuevan la competitividad del patrimonio y la identidad de la ciudad.</t>
  </si>
  <si>
    <t>FORTALECIMIENTO DE LOS PROCESOS DE MEDIACIÓN Y BIBLIOTECAS PARA LA INCLUSIÓN EN EL DISTRITO DE CARTAGENA DE INDIAS</t>
  </si>
  <si>
    <t>Fortalecer las bibliotecas públicas como laboratorios sociales y lugares de encuentro intergeneracional de saberes en lectura, escritura creativa y la apropiación social del patrimonio cultural  en Cartagena.</t>
  </si>
  <si>
    <t xml:space="preserve">1.  Mejorar las condiciones de acceso y accesibilidad de las bibliotecas de la Red de Bibliotecas Públicas del Distrito, mediante la implementación de protocolos y estándares de bioseguridad adaptadas a su entorno. </t>
  </si>
  <si>
    <t>ENERO</t>
  </si>
  <si>
    <t>DICIEMBRE</t>
  </si>
  <si>
    <t>2. Realizar la catalogación, sistematización y digitalización del acervo bibliográfico y documental de la Red de Bibliotecas Públicas del Distrito.</t>
  </si>
  <si>
    <t>4. Realizar encuentro distrital y/o nacional de bibliotecarios para fortalecimiento de la gestión bibliotecaria e intercambio de buenas prácticas en la misma en tiempos de Covid y posCovid, de manera presencial o virtual.</t>
  </si>
  <si>
    <t>SEPTIEMBRE</t>
  </si>
  <si>
    <t>5. Realizar caracterización de público de cada una de las bibliotecas públicas del Distrito, para definir ofertas atractivas  que procuren la visita sostenida de usuarios a estos centros culturales, laboratorios sociales y espacios de formación.</t>
  </si>
  <si>
    <t>6.  Generar alianzas con actores públicos y privados locales, nacionales e internacionales con miras a fortalecer la gestión de  la Red de Bibliotecas públicas del Distrito.</t>
  </si>
  <si>
    <t>MARZO</t>
  </si>
  <si>
    <t>7. Realizar procesos de formación de mediadores de lectura con jóvenes de 9º, 10º y 11º de las IE públicas para que cumplan su servicio social en la Red de Bibliotecas, incluyendo la realización talleres presenciales o en línea, de construcción de valores democráticos y convivencia pacífica a través de las artes.                                                                                                                                                               En alianza con Secretaría de educación, Participación, PES, Escuela de Gobierno, Secretaría de Educación. la Policía Nacional y SICC.</t>
  </si>
  <si>
    <t>8. Creación de estrategias de mediación y fomento de la lectura, la escritura y la apropiación social del patrimonio cultural (material, inmaterial y natural), a través de distintas disciplinas artísticas, de manera presencial y/o en línea, vinculando a niños, niñas, jóvenes, adultas y adultos mayores de todos los grupos poblacionales.</t>
  </si>
  <si>
    <t>9. Conformar clubes de lectura y escritura creativa en los diferentes sectores de la ciudad de manera virtual y/o presencial, motivando las buenas prácticas de enseñanza y aprendizaje incluyente.</t>
  </si>
  <si>
    <t>10.Crear  agendas de aprendizaje y fomento educativo y cultural, donde se establezca el desarrollo de actividades propias del ecosistema cultural en cada una de las bibliotecas.</t>
  </si>
  <si>
    <t>Número de asistencias técnicas en encuentros de saberes en las  bibliotecas públicas presencial y en línea adecuadas a las condiciones sanitarias, de comunicación y a las restricciones de bioseguridad que establezcan las autoridades competentes.</t>
  </si>
  <si>
    <t>720 asistencias técnicas en encuentros de saberes en las  bibliotecas públicas presencial y en línea adecuadas a las condiciones sanitarias, de comunicación y a las restricciones de bioseguridad que establezcan las autoridades competentes.</t>
  </si>
  <si>
    <t xml:space="preserve">Servicio de asistencia técnica en asuntos de gestión de bibliotecas públicas y lectura. -3301065    </t>
  </si>
  <si>
    <t xml:space="preserve">GESTIÓN DEL CONOCIMIENTO Y LA INNOVACIÓN
TALENTO HUMANO </t>
  </si>
  <si>
    <t>Gestión del Conocimiento y la Innovación
Gestión el Talento Humano</t>
  </si>
  <si>
    <t>1. Realizar celebraciones, actos conmemorativos, homenajes, conferencias y encuentros de saberes en torno al patrimonio cultural local, nacional e internacional, de forma presencial o a distancia.</t>
  </si>
  <si>
    <t xml:space="preserve">2.  Realizar encuentros en línea o de manera presencial en torno al libro y a la tradición oral, en colaboración con agentes asociados a la promoción de lectura y escritura, y como parte de las actividades de extensión bibliotecaria que promuevan  el patrimonio inmaterial literario y el oral, tanto del Caribe colombiano como del Gran Caribe(Exhibiciones, feria del libro) </t>
  </si>
  <si>
    <t>Número de asistencias técnicas en actividades de extensión bibliotecaria en la comunidad.</t>
  </si>
  <si>
    <t>300 asistencias técnicas en actividades de extensión bibliotecaria en la comunidad.</t>
  </si>
  <si>
    <t xml:space="preserve"> Servicio de acceso a materiales de lectura - 3301098</t>
  </si>
  <si>
    <t>GESTIÓN CON VALORES PARA RESULTADOS</t>
  </si>
  <si>
    <t>Participación Ciudadana
Servicio al Ciudadano</t>
  </si>
  <si>
    <t>1.       Desarrollar actividades itinerantes de la oferta de los servicios bibliotecarios para consolidar una ciudadanía crítica, proactiva, analítica, imaginativa, resiliente, inclusiva y libre.</t>
  </si>
  <si>
    <t>2.       Crear   alianzas con instituciones educativas que nos permitan garantizar la participación comunitaria en la creación de contenidos, con producción y acceso de calidad, en las redes globales de información y conocimiento cultural.</t>
  </si>
  <si>
    <t>3.    Realizar talleres presenciales o a distancia de formación artística y cultural orientados hacia el fomento y el fortalecimiento de valores para la paz, dirigido a estudiantes de IE en el marco de la Ley 1620 de 2013 o Ley de Convivencia Escolar.</t>
  </si>
  <si>
    <t xml:space="preserve">Ciudades y comunidades sostenibles: Reducir el impacto ambiental negativo per cápita de las ciudades, incluso prestando especial atención a la calidad del aire y la gestión de los desechos municipales y de otro tipo. </t>
  </si>
  <si>
    <t>Porcentaje  de infraestructura cultural mantenida y conservada.</t>
  </si>
  <si>
    <t xml:space="preserve">   57%
18 bibliotecas, plaza de toros, Teatro Adolfo Mejía, Teatrino El  Socorro</t>
  </si>
  <si>
    <t>Mantener y conservar el 100% de la infraestructura cultural.</t>
  </si>
  <si>
    <t>Infraestructura Cultural Para La Inclusión.</t>
  </si>
  <si>
    <t xml:space="preserve">Servicio de mantenimiento de infraestructura cultural pública. </t>
  </si>
  <si>
    <t>57%
18 bibliotecas, plaza de toros, Teatro Adolfo Mejía, Teatrino El  Socorro</t>
  </si>
  <si>
    <t>21 Infraestructuras culturales mantenidas y conservadas.</t>
  </si>
  <si>
    <t xml:space="preserve">Servicio de mantenimiento de infraestructura cultural. - 3301068     </t>
  </si>
  <si>
    <t>GESTIÓN CON VALORES PARA RESULTADOS.
DIRECCIONAMIENTO ESTRATÉGIGO</t>
  </si>
  <si>
    <t>Fortalecimiento Institucional y Simplificación de Procesos
Planeación</t>
  </si>
  <si>
    <t>CONSERVACIÓN DEL PATRIMONIO MATERIAL
DIRECCIONAMIENTO ESTRATÉGICO</t>
  </si>
  <si>
    <t>Proteger, enriquecer, conservar, rehabilitar e intervenir con criterios de sustentabilidad al Centro Histórico y Zonas de influencia</t>
  </si>
  <si>
    <t>MANTENIMIENTO DE LA INFRAESTRUCTURA CULTURAL PARA LA INCLUSIÓN EN EL DISTRITO DE CARTAGENA DE INDIAS</t>
  </si>
  <si>
    <t>Fortalecimiento de la infraestructura cultural, para afianzar la enseñanza,  el ejercicio de las artes y el trabajo cultural en el distrito de Cartagena. </t>
  </si>
  <si>
    <t>1. Adecuación, ampliación, reparaciones, mantenimiento y conservación de los 21 escenarios.</t>
  </si>
  <si>
    <t>FEBRERO</t>
  </si>
  <si>
    <t>DIEMBRE</t>
  </si>
  <si>
    <r>
      <t xml:space="preserve">2. Generar alianza con </t>
    </r>
    <r>
      <rPr>
        <sz val="12"/>
        <color rgb="FFFF0000"/>
        <rFont val="Arial  "/>
      </rPr>
      <t>MINCULTURA</t>
    </r>
    <r>
      <rPr>
        <sz val="12"/>
        <rFont val="Arial  "/>
      </rPr>
      <t xml:space="preserve"> para diseñar la estrategia tendiente a la </t>
    </r>
    <r>
      <rPr>
        <sz val="12"/>
        <color rgb="FFFF0000"/>
        <rFont val="Arial  "/>
      </rPr>
      <t>recuperación</t>
    </r>
    <r>
      <rPr>
        <sz val="12"/>
        <rFont val="Arial  "/>
      </rPr>
      <t xml:space="preserve"> del BICNAL cementerio Santa Cruz de Manga.</t>
    </r>
  </si>
  <si>
    <t>Servicio de actualización tecnológica de las bibliotecas distritales (Colecciones digitales, mejora del internet, de los equipos, etc.)</t>
  </si>
  <si>
    <t>6 Bibliotecas con servicios de actualización tecnológica.</t>
  </si>
  <si>
    <t>Bibliotecas adecuadas - 3301003</t>
  </si>
  <si>
    <t>Gobierno Digital
Seguridad Digital</t>
  </si>
  <si>
    <t>GESTIÓN DE TECNOLOGIA</t>
  </si>
  <si>
    <t>Monitorear, evaluar y controlar la debida ejecución de los servidores virtuales, equipos de control de borde, conectividad de acuerdo al parámetro establecido por el instituto</t>
  </si>
  <si>
    <t xml:space="preserve">1. Actualización tecnológica de  6 bibliotecas.
</t>
  </si>
  <si>
    <t xml:space="preserve">Trabajo decente y crecimiento económico: Lograr el empleo pleno y productivo, el trabajo decente y la participación en la economía para todas
las mujeres y los hombres, incluidos los jóvenes y las personas con discapacidad, así como la igualdad
de remuneración por trabajo de igual valor. </t>
  </si>
  <si>
    <t>Porcentaje de  proyectos apoyados en el impulso y creación de emprendimientos artísticos, culturales y creativos a través de convocatorias.</t>
  </si>
  <si>
    <t>100%                                                                  120 proyectos apoyados de creación de emprendimientos artísticos, culturales y creativos.</t>
  </si>
  <si>
    <t>Incrementar en 100% los proyectos apoyados en el impulso y creación de emprendimientos artísticos, culturales y creativos.</t>
  </si>
  <si>
    <t>Estímulos para las artes y el emprendimiento en una Cartagena incluyente.</t>
  </si>
  <si>
    <t>Número de proyectos  de fomento para el acceso de la oferta artística, cultural y creativa en estímulos y becas.</t>
  </si>
  <si>
    <t xml:space="preserve">                                                                120 proyectos </t>
  </si>
  <si>
    <t>240 Proyectos de fomento para el acceso de la oferta artística, cultural y creativa en estímulos y becas adecuados a las condiciones sanitarias, de comunicación y a las restricciones de bioseguridad que establezcan las autoridades competentes.</t>
  </si>
  <si>
    <t xml:space="preserve">Servicio de apoyo financiero al sector artístico y cultural -3301054    </t>
  </si>
  <si>
    <t>GESTIÓN CON VALORES PARA RESULTADOS
GESTIÓN DEL CONOCIMIENTO</t>
  </si>
  <si>
    <t>Participación Ciudadana
Servicio al Ciudadano
Gestión del Conocimiento y la Innovación</t>
  </si>
  <si>
    <t>FORTALECIMIENTO DE ESTÍMULOS PARA LAS ARTES Y LA CULTURA EN EL DISTRITO DE CARTAGENA DE INDIAS</t>
  </si>
  <si>
    <t>Fortalecer el ecosistema cultural, mediante el apoyo y/o entrega de incentivos para la concertación, fomento y circulación de los procesos artísticos y culturales que permitan reconocer la labor artística y las expresiones diversificadas de la cultura para el debido ejercicio de los derechos culturales, el derecho a las prácticas artísticas y la trasformación social en tiempos de emergencia.</t>
  </si>
  <si>
    <t>1. Realizar convocatoria en las líneas de creación artística, formación e investigación a creadores y gestores (incluyendo poblaciones de especial protección) de la ciudad.</t>
  </si>
  <si>
    <t>2. Realizar convocatoria de concertación para impulsar, facilitar, apoyar y hacer visibles procesos y actividades artísticas y culturales.</t>
  </si>
  <si>
    <t>3. Realizar convocatoria de Estímulos para el desarrollo y sostenibilidad de  prácticas artísticas y culturales.</t>
  </si>
  <si>
    <t xml:space="preserve">Servicio de circulación artística y cultural - 3301073  </t>
  </si>
  <si>
    <t>4. Realizar evento presencial y/o a distancia para visibilizar las industrias creativas locales.</t>
  </si>
  <si>
    <t>MAYO</t>
  </si>
  <si>
    <t xml:space="preserve">240 Grupos en circulación apoyados en servicios para la oferta artística, cultural y creativa  adecuados a las condiciones sanitarias, de comunicación y a las restricciones de bioseguridad que establezcan las autoridades competentes de manera presencial análoga y digital.    </t>
  </si>
  <si>
    <t>1. Apoyar, fortalecer y promocionar los procesos de circulación (incluyendo contenidos digitales )de las diferentes expresiones artísticas a través de convocatorias públicas, diversificadas e incluyentes.</t>
  </si>
  <si>
    <t>ENERO - MARZO</t>
  </si>
  <si>
    <t>2. Realizar evento de divulgación presencial o a distancia para fomentar la circulación alternativa de contenidos culturales diversos e inclusivos.</t>
  </si>
  <si>
    <t>Número de personas del sector artístico, cultural y creativo, participando en los procesos de formación formal e informal  en forma presencial y/o en línea.</t>
  </si>
  <si>
    <t>Personas del sector artístico, cultural y creativo,  participando en los procesos de formación formal e informal en forma presencial y/o en línea adecuados a las condiciones sanitarias, de comunicación y a las restricciones de bioseguridad que establezcan las autoridades competentes.</t>
  </si>
  <si>
    <t xml:space="preserve">Servicio de educación formal al sector artístico y cultural.  - 3301052     </t>
  </si>
  <si>
    <t>FORMACIÓN Y DIVULGACIÓN PARA LAS ARTES Y EL EMPRENDIMIENTO EN EL DISTRITO DE CARTAGENA DE INDIAS</t>
  </si>
  <si>
    <t>Fortalecer la formación, fomento, divulgación y emprendimiento en el ecosistema cultural del distrito de Cartagena.</t>
  </si>
  <si>
    <t>1. Realizar procesos para otorgar becas para la formación de creadores, gestores, hacedores y portadores sobre contenidos artísticos, culturales, creativos y de innovación social.</t>
  </si>
  <si>
    <t>2 .Realizar procesos de formación artística, presencial y/o a distancia, y de formación de públicos, dirigido a personas de especial protección, como funciones, talleres y capacitaciones en temas de artes plásticas, visuales, escénicas, literatura, entre otras.</t>
  </si>
  <si>
    <t>ABRIL</t>
  </si>
  <si>
    <t>3. Realizar proceso de formación, presencial o a distancia, en temas relacionados con las industrias culturales y creativas para creadores y gestores de la ciudad.</t>
  </si>
  <si>
    <t>4. Fortalecer la cualificación y fomentar la profesionalización de artistas y gestores para enfrentar situaciones de emergencias económicas, sociales y ecológicas.</t>
  </si>
  <si>
    <t>Número de 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</si>
  <si>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N/D</t>
  </si>
  <si>
    <t>Eventos presenciales y/o en línea (laboratorios de innovación artística, social y/o ciudadana, encuentros comunitarios, experiencias barriales, hackáthones) relacionados con encuentros ciudadanos realizados adecuados a las condiciones sanitarias, de comunicación y a las restricciones de bioseguridad que establezcan las autoridades competentes.</t>
  </si>
  <si>
    <t>Servicio de promoción de actividades culturales - 3301053</t>
  </si>
  <si>
    <t xml:space="preserve">GESTIÓN DEL CONOCIMIENTO Y LA INNOVACIÓN
GESTIÓN CON VALORES PARA RESULTADOS </t>
  </si>
  <si>
    <t>Gestión del Conocimiento y la Innovación
Participación Ciudadana</t>
  </si>
  <si>
    <t>1. Realizar convocatoria para el desarrollo de laboratorios de innovación artística, social y/o ciudadana, encuentros comunitarios, experiencias barriales, hackáthones presenciales y/o en línea para contribuir a restablecer el tejido social y, a la vez, fomentar el arte, la cultura, el emprendimiento y las industrias creativas.</t>
  </si>
  <si>
    <t>2. Propiciar alianzas locales, regionales, nacionales e internacionales para fortalecer y proyectar los emprendimientos artísticos, culturales y creativos, incluyendo a los escenarios culturales tales como salas de artes escénicas, de exposiciones, museos, etc.</t>
  </si>
  <si>
    <t xml:space="preserve">Reducción de las desigualdades: Potenciar y promover la inclusión social, económica y política de todas las personas,
independientemente de su edad, sexo, discapacidad, raza, etnia, origen, religión o situación
económica u otra condición y adoptar políticas, especialmente fiscales, salariales y de protección
social, y lograr progresivamente una mayor igualdad. </t>
  </si>
  <si>
    <t>Derechos Culturales y Buen Gobierno para el Fortalecimiento Institucional y Ciudadano.</t>
  </si>
  <si>
    <t>Documentos de políticas públicas presentadas por el IPCC con lineamientos técnicos formulados.</t>
  </si>
  <si>
    <t>4 Políticas públicas formuladas y presentadas articuladas intersectorialmente.</t>
  </si>
  <si>
    <t xml:space="preserve">Documentos normativos   - 3301071            </t>
  </si>
  <si>
    <t>GESTIÓN DEL CONOCIMIENTO Y LA INNOVACIÓN</t>
  </si>
  <si>
    <t xml:space="preserve">Gestión del Conocimiento y la Innovación </t>
  </si>
  <si>
    <t>PROTECCIÓN, INCLUSIÓN Y GARANTIA DE LOS DERECHOS CULTURALES EN EL DISTRITO DE CARTAGENA DE INDIAS</t>
  </si>
  <si>
    <t>Eficiente  articulación de los espacios de participación del Sistema Distrital de cultura- SDC, lo que  genera procesos culturales estratégicos de mayor impacto en la vida cultural de Cartagena</t>
  </si>
  <si>
    <t>1. Formular y desarrollar  cuatro documentos de política pública, construida participativamente con los actores del ecosistema cultural, atendiendo al enfoque de Acción sin daño y a los enfoques diferenciales, poblacionales y territoriales.</t>
  </si>
  <si>
    <t xml:space="preserve">FEBRERO </t>
  </si>
  <si>
    <t>2. Realizar proceso de formación Y pedagogía a los consejeros  pertenecientes al SDC.</t>
  </si>
  <si>
    <t>Servicio de educación informal al sector artístico y cultural - 3301051</t>
  </si>
  <si>
    <t>3. Presentar al SDC los cuatro documentos de política pública: Plan decenal de cultura, Plan distrital de bibliotecas, lectura y escritura, Política de comunicación cultural, Comisión Fílmica de Cartagena, formulados participativamente y con los lineamientos técnicos consensuados.</t>
  </si>
  <si>
    <t>NOVIEMBRE</t>
  </si>
  <si>
    <t>4. Realizar el Encuentro distrital de cultura para presentar a la ciudad las políticas públicas formuladas: Plan decenal de cultura, Plan distrital de bibliotecas, lectura y escritura, Política de comunicación cultural, Comisión Fílmica de Cartagena, atendiendo las medidas de bioseguridad post COVID19.</t>
  </si>
  <si>
    <t xml:space="preserve">Paz, justicia e instituciones sólidas: Poner fin al maltrato, la explotación, la trata y todas las formas de violencia y tortura contra los niños;
reducir la corrupción y el soborno; proporcionar acceso a una identidad jurídica y garantizar el
acceso público a la información. </t>
  </si>
  <si>
    <t>Documentos normativos de modernización del IPCC formulado y presentado.</t>
  </si>
  <si>
    <t>Modernización del IPCC.</t>
  </si>
  <si>
    <t>Fortalecimiento Institucional y Simplificación de Procesos</t>
  </si>
  <si>
    <t>N/A</t>
  </si>
  <si>
    <t>FORTALECIMIENTO Y MODERNIZACIÓN INSTITUCIONAL DEL INSTITUTO DE PATRIMONIO Y CULTURA (IPCC) EN EL DISTRITO DE CARTAGENA DE INDIAS.</t>
  </si>
  <si>
    <t>Mejorar  los instrumentos administativos y realizar la  Modernizacion del Instituto de Patrimonio y Cultura de Cartagena de Indias-IPCC</t>
  </si>
  <si>
    <t>1. Fase de Aprestamiento.</t>
  </si>
  <si>
    <t>NP</t>
  </si>
  <si>
    <t>2.  Fase Diagnóstica.</t>
  </si>
  <si>
    <t>3. Fase de Diseño.</t>
  </si>
  <si>
    <t>4. Fase de Implementación.</t>
  </si>
  <si>
    <t>5. Fase de Revisión y Actualización del ACUERDO N° 001 DE 2003.</t>
  </si>
  <si>
    <t>Porcentaje de portadores de la tradición y participantes en  las fiestas  y festivales del distrito cualificados (medido en grupos participantes)</t>
  </si>
  <si>
    <t>60%
(178 grupos)</t>
  </si>
  <si>
    <t>Aumentar a un  80%  el proceso de cualificación de los grupos participantes en las Fiestas de Independencia y participantes en festivales gastronómicos adecuados a las condiciones sanitarias, de comunicación y a las restricciones de bioseguridad que establezcan las autoridades competentes</t>
  </si>
  <si>
    <t>Patrimonio Inmaterial: Prácticas Significativas para la Memoria.</t>
  </si>
  <si>
    <t>Número grupos participantes en las fiestas y festejos del distrito fortalecidos para la  salvaguardia del patrimonio inmaterial.</t>
  </si>
  <si>
    <t xml:space="preserve">
178 grupos
</t>
  </si>
  <si>
    <t xml:space="preserve">237 Grupos participantes en las fiestas y festejos del distrito fortalecidos para la salvaguardia del patrimonio inmaterial adecuados a las condiciones sanitarias, de comunicación y a las restricciones de bioseguridad que establezcan las autoridades competentes. </t>
  </si>
  <si>
    <t>Servicio de salvaguardia al patrimonio inmaterial  - 3302049</t>
  </si>
  <si>
    <t>GESTIÓN DEL CONOCIMIENTO Y LA INNOVACIÓN 
GESTIÓN CON VALORES PARA RESULTADOS</t>
  </si>
  <si>
    <t>FORTALECIMIENTO Y SALVAGUARDIA DE LAS PRACTICAS SIGNIFICATIVAS DEL PATRIMONIO INMATERIAL EN EL DISTRITO DE CARTAGENA DE INDIAS</t>
  </si>
  <si>
    <t>Propiciar el fortalecimiento de la valoración, preservación y dignificación de las prácticas y tradiciones del patrimonio inmaterial en el distrito de cartagena de indias.</t>
  </si>
  <si>
    <t>1.Realizar ruedas de saberes y/o conversatorios con portadoras de la tradición de las fiestas, ferias o festejos con el fin de garantizar la apropiación social del patrimonio cultural vivo y fortalecer la puesta en valor de la ancestralidad en la comunidad cartagenera.</t>
  </si>
  <si>
    <t>2.Realizar procesos de profesionalización del trabajo cultural de portadores de las tradiciones ancestrales locales a través del intercambio académico, pedagógico y productivo, con el fin de mejorar la propuesta productiva de los festivales y ferias de la ciudad, a través de alianzas con entidades públicas o privadas (locales, nacionales e internacionales)</t>
  </si>
  <si>
    <t xml:space="preserve"> MARZO</t>
  </si>
  <si>
    <t xml:space="preserve">3.Apoyar el desarrollo de experiencias culturales turísticas sostenibles en el ámbito local, con el fin de fomentar el desarrollo económico y el mejoramiento de la calidad de vida de los trabajadores de la cultura. </t>
  </si>
  <si>
    <t>4. Realizar agendas culturales concertadas, participativas, colaborativas e incluyentes en el marco de las fiestas, ferias y festejos tradicionales con miras a fomentar la promoción local, regional, nacional e internacional del patrimonio cultural de la ciudad, los corregimientos y las islas (Fiestas de la Candelaria, Fiestas de la Independencia del 11 de noviembre)</t>
  </si>
  <si>
    <t xml:space="preserve"> ENERO.           ABRIL.      JUNIO.   </t>
  </si>
  <si>
    <t>5.Promover la circulación de artistas festivos locales en la red de museos, bibliotecas públicas, las instituciones educativas, y los escenarios artísticos y culturales.</t>
  </si>
  <si>
    <t>Número de festivales y ferias  de salvaguardia al patrimonio inmaterial.</t>
  </si>
  <si>
    <t xml:space="preserve"> Festivales y ferias de salvaguardia al patrimonio inmaterial adecuados a las condiciones sanitarias, de comunicación y a las restricciones de bioseguridad que establezcan las autoridades competentes.</t>
  </si>
  <si>
    <t xml:space="preserve">Servicio de promoción de actividades culturales.-  3302044               </t>
  </si>
  <si>
    <t>1. Apoyo a los eventos culturales que conforman el Circuito Cultural de Cartagena de Indias, según Acuerdo distrital 009 de 2018.</t>
  </si>
  <si>
    <t>2. Realización de festivales culinarios que promuevan la profesionalización y el desarrollo económico de los portadores de las tradiciones (festival del frito, dulce y pastel, entre otros).</t>
  </si>
  <si>
    <t xml:space="preserve"> ENERO          MARZO.               SEPTIEMBRE</t>
  </si>
  <si>
    <t>3. Fortalecer los procesos de formación festiva, la educación artística, la puesta en valor del patrimonio cultural y su apropiación social en las instituciones educativas públicas.</t>
  </si>
  <si>
    <t>4. Apoyo a los festivales influyentes para contribuir al fortalecimiento integral de la agenda cultural de la ciudad. </t>
  </si>
  <si>
    <t>5. Generar estrategias de apropiación y transmisión de conocimiento en torno a las colecciones sobre patrimonio inmaterial que se encuentran en los museos de la ciudad, itinerándolas a los barrios, corregimientos e islas.</t>
  </si>
  <si>
    <t>Número de Planes Especiales de Salvaguardia formulados para inclusión de las manifestaciones culturales en la Lista Representativa de Patrimonio Cultural Inmaterial.</t>
  </si>
  <si>
    <t>Formular 2 Planes  Especiales de Salvaguardia para inclusión de las manifestaciones culturales en la Lista Representativa de Patrimonio Cultural Inmaterial.</t>
  </si>
  <si>
    <t>Servicio de salvaguardia al patrimonio inmaterial - 3302049</t>
  </si>
  <si>
    <t>FORMULACIÓN DE PLANES ESPECIALES DE SALVAGUARDIA PARA INCLUSION DE LAS MANIFESTACIONES CULTURALES EN EL DISTRITO DE CARTAGENA DE INDIAS</t>
  </si>
  <si>
    <t>Mejorar la orientación y dirección para la salvaguardia de las manifestaciones y expresiones culturales en el Distrito de Cartagena de Indias.</t>
  </si>
  <si>
    <t>1. Desarrollar un (1) proceso ciudadano en la formulación del Plan Especial de Salvaguardia (PES) de las Fiestas de Independencia del 11 de noviembre.</t>
  </si>
  <si>
    <t>2. Desarrollar un (1) proceso ciudadano en la formulación del Plan Especial de Salvaguardia (PES) de la Champeta.</t>
  </si>
  <si>
    <t>Porcentaje patrimonio cultural inmueble del centro histórico, su área de influencia y periferia histórica conservado.</t>
  </si>
  <si>
    <t xml:space="preserve"> 70% del inventario de bienes inmuebles del centro histórico, su área de influencia y periferia histórica (1.767 inmuebles de 2523)</t>
  </si>
  <si>
    <t>Mantener y aumentar a 75% el inventario de patrimonio cultural inmueble del centro histórico, su área de influencia y periferia histórica conservado.</t>
  </si>
  <si>
    <t xml:space="preserve">Valoración, Cuidado y Apropiación Social del Patrimonio Material. </t>
  </si>
  <si>
    <t>Número de acciones de divulgación, promoción y puesta en valor del patrimonio cultural, así como de preservación frente a la amenaza de la emergencia climática y las acciones de mitigación.</t>
  </si>
  <si>
    <t>30 acciones de divulgación, promoción y puesta en valor del patrimonio cultural, así como de preservación frente a la amenaza de la emergencia climática y las acciones de mitigación adecuadas a las condiciones sanitarias, de comunicación y a las restricciones de bioseguridad que establezcan las autoridades competentes</t>
  </si>
  <si>
    <t>Servicio de divulgación y publicación del patrimonio cultural</t>
  </si>
  <si>
    <t>INFORMACIÓN Y COMUNICACIÓN</t>
  </si>
  <si>
    <t>Transparencia, Acceso a la Información Pública y Lucha Contra la Corrupción</t>
  </si>
  <si>
    <t>CONSERVACIÓN DEL PATRIMONIO MATERIAL</t>
  </si>
  <si>
    <t xml:space="preserve">FORTALECIMIENTO A LA APROPIACIÓN SOCIAL Y DIVULGACIÓN DEL PATRIMONIO MATERIAL EN EL DISTRITO DE CARTAGENA DE INDIAS </t>
  </si>
  <si>
    <t>Fomentar la protección, apropiación social y divulgación del patrimonio cultural, material e inmaterial, incluyendo el paisaje costero cultural, fortaleciendo la identidad, la inclusión y la memoria en el distrito de cartagena de indias.</t>
  </si>
  <si>
    <t>1. Realizar estrategias, acciones, encuentros académicos y/o pedagógicos sobre emergencia climática y su afectación al patrimonio material de Cartagena, en alianza con instituciones públicas y privadas, de manera presencial o en línea.</t>
  </si>
  <si>
    <t>2. Crear estímulos que fomenten la investigación, la producción de material pedagógico y el diseño de contenidos curriculares en torno a la apropiación social del patrimonio cultural y la emergencia climática.</t>
  </si>
  <si>
    <t>1. Diseñar estrategias de divulgación que promuevan la puesta en valor del patrimonio cultural y su apropiación social, y que fomenten el trabajo académico en torno a su conservación.</t>
  </si>
  <si>
    <t>Número de acciones, de apropiación social del patrimonio material, divulgación y comunicación  social del patrimonio presenciales y/o virtual. (campañas, lineamientos para apropiación social del patrimonio, seminarios internacionales, etc.)</t>
  </si>
  <si>
    <t xml:space="preserve">Número </t>
  </si>
  <si>
    <t>36 acciones, de apropiación social del patrimonio material, divulgación ycomunicación social del patrimonio adecuadas a las condiciones sanitarias, de comunicación y a las restricciones de bioseguridad que establezcan las autoridades competentes</t>
  </si>
  <si>
    <t>Servicio de asistencia técnica en el manejo y gestión del patrimonio arqueológico, antropológico e histórico</t>
  </si>
  <si>
    <t>2. Crear estrategias para la transferencia de conocimientos en torno a la apropiación social del patrimonio material adaptadas a las nuevas realidades del Covid-19 a través de alianzas con la red de museos locales, nacionales e internacionales.</t>
  </si>
  <si>
    <t>3. Promover experiencias culturales turísticas de base comunitaria, adaptadas a las circunstancias de la pandemia y de la recuperación, a través de alianzas con la comunidad, con las autoridades de turismo y con entidades que promuevan el emprendimiento y el desarrollo económico.</t>
  </si>
  <si>
    <t xml:space="preserve"> MARZO </t>
  </si>
  <si>
    <t>Servicios  relacionados con la preservación  del patrimonio material inmueble (gestiones de control, verificación, supervisión y asesorías) realizados para su conservación.</t>
  </si>
  <si>
    <t>1.767 inmuebles del centro histórico y su área de influencia que han tenido algún tipo de intervención (restauración, consolidación, adecuación, mantenimiento, obras de apuntalamiento preventivo, etc.)</t>
  </si>
  <si>
    <t>Realizar la  promoción de acciones de preservación del patrimonio material inmueble mantenidos (gestiones de control, verificación, supervisión asesorías) en 127 inmuebles para su conservación</t>
  </si>
  <si>
    <t>Documentos normativos - 3302003</t>
  </si>
  <si>
    <t xml:space="preserve">FORTALECIMIENTO, SALVAGUARDA, VALORACIÓN, CUIDADO Y CONTROL DEL PATRIMONIO MATERIAL EN EL DISTRITO DE CARTAGENA DE INDIAS. </t>
  </si>
  <si>
    <t>Fortalecer la protección, salvaguarda y difusión del patrimonio cultural material y su apropiación social para consolidar la identidad y memoria patrimonial material en el distrito de cartagena de indias.</t>
  </si>
  <si>
    <t>1. Crear un sistema digital en el que se recopile la información y seguimientos a los inmuebles ubicados en el Centro Histórico, su área de influencia y periferia histórica.</t>
  </si>
  <si>
    <t xml:space="preserve"> FEBRERO</t>
  </si>
  <si>
    <t>2. Realizar acciones relacionadas con la preservación del patrimonio material inmueble.( Documentos y actuaciones juridicas que promuevan el cumplimiento normativo y legal para el cuidado y salvaguarda de los inmuebles)</t>
  </si>
  <si>
    <t>Servicios relacionados con la preservación del patrimonio material inmueble (gestiones de control, verificación, supervisión asesorías) para el mantenimiento de los inmuebles del centro histórico y su área de influencia.</t>
  </si>
  <si>
    <t xml:space="preserve">Realizar la  promoción de acciones de mantenimiento de 1767 inmuebles en el centro historico y su area de influencia que han tenido algun tipo de intervención, a través gestiones de control,verificación, supervisión, asesorias. </t>
  </si>
  <si>
    <t>Documentos de lineamientos técnicos</t>
  </si>
  <si>
    <t>1. Realizar acciones de seguimiento al mantenimiento de los inmuebles del centro histórico y su área de influencia, relacionadas con la preservación del patrimonio material inmueble: gestiones de control, verificación, supervisión, asesorías y seguimiento, mediante visitas técnicas.</t>
  </si>
  <si>
    <t>2. Realizar alianzas con Universidades, instituciones educativas privadas y/o entidades públicas con el fin de promocionar e impulsar las acciones legales y técnicas para el mantenimiento de los inmuebles.</t>
  </si>
  <si>
    <t>3. Desarrollar campañas, elaborar cartillas y/o manuales (digitales e impresos), organizar encuentros académicos y pedagógicos que fomenten la apropiación de las normas patrimoniales de los inmuebles declarados bienes de interés cultural.</t>
  </si>
  <si>
    <t>Cartagena Transparente</t>
  </si>
  <si>
    <t>Linea estratégica: Cartagena Inteligente con todos y para todos</t>
  </si>
  <si>
    <t>Premio Jorge Piedrahita Aduen</t>
  </si>
  <si>
    <t>Número de premios otorgados</t>
  </si>
  <si>
    <t>Otorgar 12 reconocimientos en el concurso sobre investigaciones del impacto de la corrupción en Cartagena.</t>
  </si>
  <si>
    <t>Documentos de investigación - 3301069</t>
  </si>
  <si>
    <t>Promover la diversidad cultural cartagenera a través del fortalecimiento de las diferentes dimensiones del campo artístico, creación de condiciones para el desarrollo y fomento de una cultura ciudadana de reconocimiento y respeto por las diferencias cultu</t>
  </si>
  <si>
    <t>INVESTIGACIÓN Y DIVULGACIÓN CULTURAL SOBRE EL IMPACTO DE LA CORRUPCIÓN EN EL MARCO DEL PREMIO JORGE PIEDRAHITA ADUEN EN EL DISTRITO DE CARTAGENA DE INDIAS</t>
  </si>
  <si>
    <t>Propiciar la participación de la comunidad en la investigación cultural acerca de la gestión pública en el Distrito de Cartagena de Indias</t>
  </si>
  <si>
    <t>Convocatoria pública para la entrega de estimulo o reconocimiento en el marco del concurso sobre investigaciones de impacto de la corrupción en cartagena.</t>
  </si>
  <si>
    <t>JULIO</t>
  </si>
  <si>
    <t>Linea estratégica para la equidad e inclusión de los negros, afros, palenqueros e indigena.</t>
  </si>
  <si>
    <t>Sostenibilidad cultural como garantía de permanencia</t>
  </si>
  <si>
    <t>Realización de festival de la memoria oral</t>
  </si>
  <si>
    <t>Realización de tres  festivales de memoria oral</t>
  </si>
  <si>
    <t>DESARROLLO DEL FESTIVAL DE MEMORIA ORAL UNA ESTRATEGIA PARA LA SOSTENIBILIDAD CULTURAL COMO GARANTIA DE PERMANENCIA DE LOS VALORES CULTURALES EN EL DISTRITO DE CARTAGENA DE INDIAS</t>
  </si>
  <si>
    <t>Aumentar la participación de grupos étnicos-culturales en festivales y actividades culturales y artísticas en el distrito de Cartagena de indias.</t>
  </si>
  <si>
    <t>1.Realizar diagnostico sobre manifestaciones vivas.</t>
  </si>
  <si>
    <t>2. Realizar festivales sobre memoria oral</t>
  </si>
  <si>
    <t>Apoyo a grupos culturales</t>
  </si>
  <si>
    <t>12 Grupos Culturales apoyados</t>
  </si>
  <si>
    <t xml:space="preserve"> Servicio de promoción de actividades culturales. - 3302044</t>
  </si>
  <si>
    <t>1.  Fortalecer portadores de la memora oral (grupos)</t>
  </si>
  <si>
    <t>JUNIO</t>
  </si>
  <si>
    <t>Linea estratégica jovenes salvando a cartagena</t>
  </si>
  <si>
    <t>Jovenes participando y salvando a cartagena</t>
  </si>
  <si>
    <t>Jovenes participando en espacios culturales, deportivos y acciones de cultura de paz</t>
  </si>
  <si>
    <t>20.0000 Jovenes que partipan en espacios culturales, deportivos y acciones de cultura de paz</t>
  </si>
  <si>
    <t>Servicio de asistencia técnica en procesos de comunicación cultural -3301059</t>
  </si>
  <si>
    <t>Participación Ciudadana</t>
  </si>
  <si>
    <t>DESARROLLO DE ACTIVIDADES CULTURALES Y ARTISTICAS PARA LOS JOVENES ENTRE 14 Y 28 AÑOS DEL DISTRITO DE CARTAGENA DE INDIAS.</t>
  </si>
  <si>
    <t>Incrementar el desarrollo de habilidades y capacidades culturales y artísticas de los jóvenes en el Distrito de Cartagena de Indias</t>
  </si>
  <si>
    <t xml:space="preserve">1. Desarrollar laboratorios de innovación artística, social y/o ciudadana, encuentros comunitarios, experiencias barriales, presenciales y/o en línea para contribuir a restablecer el tejido social y, a la vez, fomentar el arte, la cultura en los y las jóvenes del distrito.
</t>
  </si>
  <si>
    <t>2. Realizar procesos formativos presenciales y/o en línea, en las distintas disciplinas artísticas (teatro, danza, música, pintura, circo, artes plásticas, artesanías) articulados a la promoción de competencias ciudadanas que posibiliten la participación creativa, proactiva y critica de los y las jóvenes en los procesos de construcción de sociedad y que propicien la buena utilización del tiempo libre, en la Red Distrital de Bibliotecas públicas, casas de cultura y centros culturales de Cartagena.</t>
  </si>
  <si>
    <t>REPORTE DE AVANCE DE ACTIVIDADES ENERO 2024</t>
  </si>
  <si>
    <t>REPORTE DE AVANCE DE ACTIVIDADES FEBRERO 2024</t>
  </si>
  <si>
    <t>REPORTE DE AVANCE DE ACTIVIDADES MARZO2024</t>
  </si>
  <si>
    <t>REPORTE DE AVANCE DE ACTIVIDADES 1ER TRIMESTRE 2024</t>
  </si>
  <si>
    <t>BENEFICIARIOS CUBIERTOS A 31 DE MARZO</t>
  </si>
  <si>
    <t>FORTALECIMIENTO DE LOS PROCESOS DE MEDIACIÓN Y BIBLIOTECAS PARA LA INCLUSIÓN EN EL DISTRITO DE  CARTAGENA DE INDIAS</t>
  </si>
  <si>
    <t>1.2.1.0.00-001</t>
  </si>
  <si>
    <t>2.3.3301.1603.2020130010042</t>
  </si>
  <si>
    <t>SI</t>
  </si>
  <si>
    <t>1.2.4.3.02-057</t>
  </si>
  <si>
    <t>1.2.3.1.19-082</t>
  </si>
  <si>
    <t>MANTENIMIENTO DE LA INFRAESTRUCTURA CULTURAL PARA LA INCLUSIÓN EN EL DISTRITO DE  CARTAGENA DE INDIAS</t>
  </si>
  <si>
    <t>2.3.3301.1603.2020130010218</t>
  </si>
  <si>
    <t>1.2.3.2.27-032</t>
  </si>
  <si>
    <t>1.2.3.2.27-012</t>
  </si>
  <si>
    <t>1.2.3.1.12-134</t>
  </si>
  <si>
    <t>1.3.2.2.08-123</t>
  </si>
  <si>
    <t>FORTALECIMIENTO DE ESTÍMULOS PARA LAS ARTES Y LA CULTURA EN EL DISTRITO DE  CARTAGENA DE INDIAS</t>
  </si>
  <si>
    <t>NO</t>
  </si>
  <si>
    <t>FORMACIÓN Y DIVULGACIÓN PARA LAS ARTES Y EL EMPRENDIMIENTO EN EL DISTRITO DE  CARTAGENA DE INDIAS</t>
  </si>
  <si>
    <t>2.3.3301.1603.2020130010045</t>
  </si>
  <si>
    <t>PROTECCIÓN Y GARANTÍA DE LOS DERECHOS CULTURALES EN EL DISTRITO DE  CARTAGENA DE INDIAS</t>
  </si>
  <si>
    <t>2.3.3301.1603.2021130010291</t>
  </si>
  <si>
    <t>FORTALECIMIENTO Y MODERNIZACIÓN INSTITUCIONAL DEL INSTITUTO DE PATRIMONIO Y CULTURA (IPCC) EN EL DISTRITO DE CARTAGENA DE INDIAS</t>
  </si>
  <si>
    <t>2.3.3301.1603.2021130010005</t>
  </si>
  <si>
    <t>2.3.3302.1603.2021130010255</t>
  </si>
  <si>
    <t xml:space="preserve">FORTALECIMIENTO DE PLANES ESPECIALES DE SALVAGUARDIA PARA INCLUSION DE LAS MANIFESTACIONES CULTURALES EN EL DISTRITO DE CARTAGENA DE INDIAS </t>
  </si>
  <si>
    <t>2.3.3302.1603.2021130010006</t>
  </si>
  <si>
    <t>FORTALECIMIENTO A LA APROPIACIÓN SOCIAL Y DIVULGACIÓN DEL PATRIMONIO MATERIAL EN EL DISTRITO DE  CARTAGENA DE INDIAS</t>
  </si>
  <si>
    <t>2.3.3302.1603.2020130010213</t>
  </si>
  <si>
    <t>1.2.3.2.25-166</t>
  </si>
  <si>
    <t>FORTALECIMIENTO SALVAGUARDA VALORACIÓN CUIDADO Y CONTROL DEL PATRIMONIO MATERIAL EN EL DISTRITO DE CARTAGENA DE INDIAS</t>
  </si>
  <si>
    <t>2.3.3302.1603.20211300265</t>
  </si>
  <si>
    <t>1.3.2.3.11-073</t>
  </si>
  <si>
    <t xml:space="preserve">1.2.1.0.00-001 </t>
  </si>
  <si>
    <t>2.3.3301.1603.2021130010264</t>
  </si>
  <si>
    <t>2.3.3302.1603.2021130010134</t>
  </si>
  <si>
    <t>DESARROLLO DE ACTIVIDADES CULTURALES Y ARTISTICAS PARA LOS JOVENES ENTRE 14 Y 28 AÑOS DEL DISTRITO DE   CARTAGENA DE INDIAS</t>
  </si>
  <si>
    <t>2.3.3301.1603.2021130010090</t>
  </si>
  <si>
    <t>ICLD</t>
  </si>
  <si>
    <t>ESTAMPILLA</t>
  </si>
  <si>
    <t xml:space="preserve">SGP - RF SGP </t>
  </si>
  <si>
    <t>LEP</t>
  </si>
  <si>
    <t>VENTA DE BIENES Y SERVICIOS TAM - IPCC</t>
  </si>
  <si>
    <t xml:space="preserve">VENTA DE BIENES Y SERVICIOS </t>
  </si>
  <si>
    <t>ESTAMPILLA PROCULTURA</t>
  </si>
  <si>
    <t>SGP-CULTURA</t>
  </si>
  <si>
    <t>SANCIONES IPCC</t>
  </si>
  <si>
    <t>RF IPCC</t>
  </si>
  <si>
    <t>ASIGNACIÓN INICIAL</t>
  </si>
  <si>
    <t>APROPIACIÓN DEFINITIVA</t>
  </si>
  <si>
    <t>EJECUCIÓN PRESUPUESTAL A 31 MARZO 2024</t>
  </si>
  <si>
    <t>%EJECUCIÓN</t>
  </si>
  <si>
    <t>Cumplimiento parcial de metas del plan de acción</t>
  </si>
  <si>
    <t xml:space="preserve">Seguimiento periodico por parte de las lineas de defensa (Oficina de Planeación y Oficina de Control Interno) a través de las herramientas de monitoreo (Dashboard) de cumplimiento de metas de Plan de Acción. </t>
  </si>
  <si>
    <t xml:space="preserve">Reporte Enero: No se hicieron actividades
Reporte Febrero: Se hicieron  visitas a las 18 bilitoecas y se elaboró un diagnóstico del estado de las bibliotecas. 
Reporte Marzo: Visita técnica por parte del equipo de infraestructura de Patrimonio para hacer  el diagnóstico. Soporte: Visitas a la biblioteca de Bicentenario, Biblioteca Pilanderas y Biblioteca Raul Gomez Jattin de las Palmeras. </t>
  </si>
  <si>
    <t xml:space="preserve">Como parte del proceso de seguimiento, las coordinaciones mensualmente reportan información en el programa KOHA, los bibliotecarios se encargan de llevar a cabo la catalogación y distribución de los nuevos libros recibidos, organizándolos en las estanterías de cada biblioteca individualmente.
Es relevante destacar que  la implementación del programa KOHA se lleva a cabo en las 18 bibliotecas de la Red de Bibliotecas Públicas. 
</t>
  </si>
  <si>
    <t xml:space="preserve">Se hizo borrador para el encuentro distrital y se pasó a Dirección. </t>
  </si>
  <si>
    <t xml:space="preserve">Para el fortalecimiento de la Red de Bibliotecas Públicas se establecieron alianzas interinstitucionales con el fin de aunar esfuerzos para el mejoramiento y la prestación de servicios en las bibliotecas. En el trimestre se realizaron 87 relacionamientos y alianzas con diferentes entidades del sector privado, público, de la cooperación y sector civil; entre las que se destacan: 
Corporación Cultural Cabildo, Fundación Promigas, SENA, ICFB, Desarrollo Económico de la Secretaría de Hacienda, Fundación ISRAAID, Puerto Bahía, Woods, DEMCA, Servimant, Tabarca, Fundación Mario Santo Domingo, Ecopetrol, FUNDETEC, La fundación Grupo Social  Ladrillera La Clay entre otras. 
A destacar que 39 mil personas aproximadamente de cuatro corregimientos y 10 barrios de la ciudad serán beneficiados  con esta iniciativa liderada por Ecopetrol y la Refinería de Cartagena, en alianza con la Alcaldía Mayor y el Instituto de Patrimonio y Cultura de Cartagena (IPCC) con la entrega de mobiliario ( sillas, estantes, mesas, )  que contribuye al mejoramiento de la prestación de servicios de lectura, escritura, servicio de internet y demás actividades que se realizan  en las 14 bibliotecas públicas que recibieron la dotación. 
</t>
  </si>
  <si>
    <t xml:space="preserve">Durante el periodo informado, se han realizado diversos procesos de formación de mediadores de lectura con jóvenes de 9°, 10° y 11° de instituciones educativas públicas, con el objetivo de que cumplan su servicio social en la Red de Bibliotecas. Se ha llevado a cabo la articulación con tres instituciones educativas del territorio, Clemente Manuel Sabala, Jorge García Usta y Jorge García Márquez, con el fin de implementar el programa "Con los LEO apropio a mi escuela y mi comunidad" como parte del servicio social obligatorio. Esto incluye actividades de selección de jóvenes para la alfabetización educativa y la participación en el programa "Mensajeros de la Lectura".
Además, se ha extendido una invitación a los niños de la institución educativa Nuestra Señora del Buen Aire de Pasacaballos, grado 11°, para participar en el conversatorio "Cuida tu medio ambiente", un espacio diseñado para promover el cuidado del medio ambiente a través de actividades lúdicas y educativas.
Se han enviado oficios a las instituciones educativas aliadas para informar sobre el proceso de formación de mediadores de lectura, con el propósito de que los jóvenes de los grados 9°, 10° y 11° cumplan su servicio social en nuestras bibliotecas. Estos jóvenes participarán en talleres presenciales o en línea, enfocados en la construcción de valores democráticos y la promoción de la convivencia pacífica mediante las artes
</t>
  </si>
  <si>
    <t>La estrategia LEO (Lectura, Escritura y Oralidad) de la Red de Bibliotecas Públicas del Distrito Cartagena de Indias del Instituto de Patrimonio y Cultura del IPCC; es una estrategia integral que busca promover el hábito de la lectura, el desarrollo de habilidades de escritura y el relacionamiento con la comunidad a través de proyectos comunitarios. En el trimestre se beneficiaron directamente 417 niños, niñas, jóvenes y adultos de las 18 bibliotecas de la Red de bibliotecas Públicas; donde se hizo lectura en biblioteca, lectura en familia y proyecto comunitario; además actividades de escritura y oralidad.
También se realiza una agenda artística y cultural que impacta en las 18 bibliotecas públicas del Distrito Cartagena de Indias.</t>
  </si>
  <si>
    <t xml:space="preserve">En el trimestre se beneficiaron aproximadamente 395 niños, niñas y jóvenes donde se realizaron actividades de lectura en voz alta, promoción de lectura, actividades de escritura, oralidad, dibujos y actividades recreativas en los clubes de lectura de la Red Distrital de Biblitoecas Públicas. </t>
  </si>
  <si>
    <t>La Red de Bibliotecas presenta 18 agendas de los eventos realizados durante el mes en temas de lectura, escritura, oralidad y formación artística y cultural. 
En cada biblioteca, se llevaron a cabo actividades específicas para fomentar la participación y el aprendizaje cultural. Por ejemplo, en la biblioteca Juan de Dios Amador, se realizaron actividades de formación y programas como "Con los LEO apropio a mi escuela y mi comunidad", "Cátedras de paz para la acción", y "Piensa, crea y explora". Además, se organizaron grupos de danza, clases de zumba, y reuniones de asociaciones culturales como Asofolclor y Son Cartagena. También se realizaron actividades dirigidas a comunidades específicas, como la acogida de mujeres venezolanas lideresas en la fundación del programa acogida Blumont, donde se llevaron a cabo juegos lúdicos, lecturas en voz alta y actividades de fortalecimiento de la lectura y trabajo en equipo.
Cada agenda de aprendizaje y fomento educativo fue diseñada en colaboración con el equipo de trabajo de la biblioteca y en coordinación con representantes de clubes de lectura y otras instituciones culturales y educativas.</t>
  </si>
  <si>
    <t xml:space="preserve">Se realizaron diversas actividades en las bibliotecas para conmemorar y celebrar el patrimonio cultural local, nacional e internacional. En la biblioteca Juan José Nieto, se llevó a cabo la apertura con una agenda llena de lectura en voz alta, juegos, dinámicas e invitados especiales, donde niños, niñas, jóvenes y adultos disfrutaron de todas las actividades. En la Biblioteca Distrital Juan de Dios Amador en Bostón, se organizó un encuentro intergeneracional entre adultos mayores y jóvenes de la comunidad, donde disfrutaron de actividades culturales y juegos. Además, se realizaron talleres de creación de caballitos de palo en conmemoración de las fiestas de la Virgen de la Candelaria, donde los niños y niñas aprendieron sobre esta tradición cultural de Cartagena.
También se llevaron a cabo eventos y conferencias para reflexionar sobre la importancia del patrimonio cultural y la participación de la infancia en su preservación. Por ejemplo, se realizó un conversatorio sobre "El papel de la infancia en la preservación del patrimonio inmaterial", donde niños y niñas líderes en iniciativas culturales compartieron sus ideas y experiencias. Además, se conmemoró el Festival de la Cumbia a la Manera Cartagenera versión XXIV, donde gestores culturales, músicos y talentosos grupos de bailarines se unieron para rendir un emotivo homenaje a Manuela Herrera Copras.
En cuanto a la educación y la conexión con el patrimonio cultural, se realizaron actividades como la proyección de documentales sobre la historia de los sitios turísticos de Cartagena, juegos tradicionales como la Ula Ula y la cuerda, y talleres de elaboración de caballitos de palo
</t>
  </si>
  <si>
    <t xml:space="preserve">Las bibliotecas han desarrollado encuentros tanto en línea como de manera presencial en torno al libro y a la tradición oral, en colaboración con agentes asociados a la promoción de lectura y escritura. Entre estas actividades se incluyen préstamos de libros en sala y externos a usuarios para fomentar el acceso a la lectura. Además, se han realizado eventos como "¡Contar y leer… Uy que nota!" en la Biblioteca Raúl Gómez Jattin del Centro Cultural Las Palmeras, en el marco de las Fiestas en Honor a la Virgen de la Candelaria. En este encuentro, se contó con la participación de narradores argentinos y locales, así como con niños y adolescentes pertenecientes a clubes de lectura y grupos artísticos.
Otra estrategia importante ha sido la implementación de mesas de interés, ubicadas estratégicamente en diferentes espacios de las bibliotecas, donde se colocan libros más solicitados para hacerlos más atractivos para los lectores. Además, se han llevado a cabo actividades de lectura tradicional con usuarios de la comunidad y actores sociales, incluyendo la lectura de poesías y versos.
</t>
  </si>
  <si>
    <t xml:space="preserve">Se realizaron diversas actividades en las bibliotecas para conmemorar y celebrar el patrimonio cultural local, nacional e internacional. En la biblioteca Juan José Nieto, se llevó a cabo la apertura con una agenda llena de lectura en voz alta, juegos, dinámicas e invitados especiales, donde niños, niñas, jóvenes y adultos disfrutaron de todas las actividades. En la Biblioteca Distrital Juan de Dios Amador en Bostón, se organizó un encuentro intergeneracional entre adultos mayores y jóvenes de la comunidad, donde disfrutaron de actividades culturales y juegos. Además, se realizaron talleres de creación de caballitos de palo en conmemoración de las fiestas de la Virgen de la Candelaria, donde los niños y niñas aprendieron sobre esta tradición cultural de Cartagena.
También se llevaron a cabo eventos y conferencias para reflexionar sobre la importancia del patrimonio cultural y la participación de la infancia en su preservación. Por ejemplo, se realizó un conversatorio sobre "El papel de la infancia en la preservación del patrimonio inmaterial", donde niños y niñas líderes en iniciativas culturales compartieron sus ideas y experiencias. Además, se conmemoró el Festival de la Cumbia a la Manera Cartagenera versión XXIV, donde gestores culturales, músicos y talentosos grupos de bailarines se unieron para rendir un emotivo homenaje a Manuela Herrera Copras.
</t>
  </si>
  <si>
    <t xml:space="preserve">Las bibliotecas han establecido alianzas con diversas instituciones educativas y comunitarias para garantizar la participación comunitaria en la creación de contenidos de calidad y el acceso a redes globales de información y conocimiento cultural. Entre estas colaboraciones se incluyen préstamos de espacios para cursos y formaciones, como el SENA, la Fundación Patria, la Fundación Santo Domingo, el Grupo Social, y líderes comunitarios con reuniones con entidades como DADIS y ESE Cartagena.
Además, se han desarrollado talleres y proyectos como el taller de escritura creativa del club de lectura Tragalibros, donde los participantes exploraron su creatividad y compartieron sus ideas y emociones. También se han llevado a cabo iniciativas como el proyecto Impulso Étnico en colaboración con la fundación Promigas y la fundación Israaid, que busca promover el desarrollo económico autodeterminado y las capacidades productivas de la población joven étnica a través de la música, la danza y la visibilización del patrimonio cultural.
En colaboración con entidades locales y asociaciones de hogares de bienestar, se han organizado actividades de extensión bibliotecaria y encuentros de socialización de la alfabetización literaria. Además, se han realizado cine clubes, cine foros y celebraciones con espectáculos para transmitir mensajes de cuidado del medio ambiente y derechos individuales.
</t>
  </si>
  <si>
    <t xml:space="preserve">Las bibliotecas han llevado a cabo una variedad de talleres presenciales orientados hacia el fomento de valores para la paz, dirigidos a estudiantes de instituciones educativas en cumplimiento de la Ley de Convivencia Escolar. Estas actividades han incluido talleres de pintura y manualidades, como el taller de pintura con los niños del club de lectura Grandes Lectores, donde se comenzó con una actividad de relajamiento guiada por la coordinadora, seguida de la realización de una manualidad con cartón, vinilos y un pitillo para crear un árbol.
Además, se han desarrollado talleres de elaboración de caballitos de palo con materiales reciclables, como el realizado con los niños del club de lectura Grandes Lectores, donde la coordinadora explicó paso a paso cómo construir un caballo de palito, fomentando la creatividad y la celebración de la fiesta de la Candelaria.
Durante la semana de receso escolar, se han llevado a cabo talleres sobre elaboración de cartas alusivas al Día de la Mujer, escritura y dibujo creativo, así como actividades al aire libre para fortalecer el valor de la amistad y el compartir, contribuyendo al fortalecimiento de la paz y la convivencia entre los participantes.
</t>
  </si>
  <si>
    <t>Imposibilidad de prestar tramites y servicios  en línea de cara al ciudadano.</t>
  </si>
  <si>
    <t>* Adquisición e Implementación de UPS de respaldo
* Revisión periódica del estado de los Servidores Virtuales sobre VMWare, revisando sus métricas, recursos entre otras variables.
* Monitoreo al Canal de Internet sobre el Equipo de Control de Borde y programar reglas que notifiquen el estado del Canal sobre correo electrónico.
* Hardening con implementación de Servidor de Dominio, Control NAC, Encripción en VMWare y uso de Cortafuegos.
* Mantenimiento, soporte y actualizaciones del sistema de Seguridad Perimetral.</t>
  </si>
  <si>
    <t>Cumplimiento parcial de metas de control de obras en el Centro Histórico y áreas de influencia</t>
  </si>
  <si>
    <t xml:space="preserve">Despliegue de jornadas de observación, vigilacia e intervención en el Centro Histórico y áreas de influencia de la ciudad. </t>
  </si>
  <si>
    <t>OBSERVACIONES 1ER TRIMESTRE 2024</t>
  </si>
  <si>
    <t>IPCC</t>
  </si>
  <si>
    <t>CARMEN LUCY ESPINOSA DIAZ</t>
  </si>
  <si>
    <t>% de avance de metas a 30 de marzo de 2024</t>
  </si>
  <si>
    <t xml:space="preserve">%AVANCE AL CUATRIENIO A 30 DE MARZO DE 2024 </t>
  </si>
  <si>
    <t>Avance Programa Derechos Culturales y Buen Gobierno para el Fortalecimiento Institucional y Ciudadano.</t>
  </si>
  <si>
    <t>Avance Programa Infraestructura Cultural Para La Inclusión.</t>
  </si>
  <si>
    <t>Avance Programa Estímulos para las artes y el emprendimiento en una Cartagena incluyente.</t>
  </si>
  <si>
    <t>Avance Programa Patrimonio Inmaterial: Prácticas Significativas para la Memoria.</t>
  </si>
  <si>
    <t xml:space="preserve">Avance Programa Valoración, Cuidado y Apropiación Social del Patrimonio Material. </t>
  </si>
  <si>
    <t>AVANCE DE LA LINEA ESTRATEGICA A 30 DE MARZO  DE 2024</t>
  </si>
  <si>
    <t>AVANCE DE LA LINEA ESTRATEGICA AL CUARTENIO A 30 DE MARZO  DE 2024</t>
  </si>
  <si>
    <t>%EJECUCIÓN PRESUPUESTAL CON COMPROMISO SEGÚN PREDIS</t>
  </si>
  <si>
    <t>%EJECUCIÓN PREDUPUESTAL CON PAGOS SEGÚN PREDIS</t>
  </si>
  <si>
    <t>APROPIACIÓN DEFINITIVA A 30 DE MARZO DE 2024 SEGÚN PREDIS</t>
  </si>
  <si>
    <t>EJECUCIÓN PRESUPUESTAL A 30 DE MARZO 2024 SEGÚN PREDIS</t>
  </si>
  <si>
    <t>EJECUCIÓN PRESUPUESTAL CON PAGOS A 30 DE MARZO 2024 SEGÚN PREDIS</t>
  </si>
  <si>
    <t>Avance Programa Mediación Y Bibliotecas para la Inclusión.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</si>
</sst>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44" formatCode="_-&quot;$&quot;\ * #,##0.00_-;\-&quot;$&quot;\ * #,##0.00_-;_-&quot;$&quot;\ * &quot;-&quot;??_-;_-@_-"/>
    <numFmt numFmtId="164" formatCode="_-* #,##0.00\ &quot;€&quot;_-;\-* #,##0.00\ &quot;€&quot;_-;_-* &quot;-&quot;??\ &quot;€&quot;_-;_-@_-"/>
    <numFmt numFmtId="165" formatCode="0;[Red]0"/>
    <numFmt numFmtId="166" formatCode="dd/mm/yy;@"/>
    <numFmt numFmtId="167" formatCode="0.0"/>
    <numFmt numFmtId="168" formatCode="_-&quot;$&quot;* #,##0.00_-;\-&quot;$&quot;* #,##0.00_-;_-&quot;$&quot;* &quot;-&quot;??_-;_-@_-"/>
    <numFmt numFmtId="169" formatCode="_-&quot;$&quot;* #,##0_-;\-&quot;$&quot;* #,##0_-;_-&quot;$&quot;* &quot;-&quot;??_-;_-@_-"/>
    <numFmt numFmtId="170" formatCode="[$$-240A]\ #,##0.00;\-[$$-240A]\ #,##0.00"/>
    <numFmt numFmtId="171" formatCode="0.0%"/>
    <numFmt numFmtId="172" formatCode="_-[$$-240A]\ * #,##0.00_-;\-[$$-240A]\ * #,##0.00_-;_-[$$-240A]\ * &quot;-&quot;??_-;_-@_-"/>
  </numFmts>
  <fonts count="59">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5"/>
      <color rgb="FFFF0000"/>
      <name val="Arial"/>
      <family val="2"/>
    </font>
    <font>
      <b/>
      <sz val="15"/>
      <color rgb="FFFF0000"/>
      <name val="Calibri"/>
      <family val="2"/>
      <scheme val="minor"/>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1"/>
      <color rgb="FFFF0000"/>
      <name val="Arial"/>
      <family val="2"/>
    </font>
    <font>
      <b/>
      <sz val="10"/>
      <color theme="1" tint="4.9989318521683403E-2"/>
      <name val="Arial"/>
      <family val="2"/>
    </font>
    <font>
      <b/>
      <sz val="9"/>
      <name val="Arial"/>
      <family val="2"/>
    </font>
    <font>
      <sz val="11"/>
      <color rgb="FFFF0000"/>
      <name val="Calibri"/>
      <family val="2"/>
      <scheme val="minor"/>
    </font>
    <font>
      <b/>
      <sz val="10"/>
      <color rgb="FFFF0000"/>
      <name val="Arial"/>
      <family val="2"/>
    </font>
    <font>
      <sz val="10"/>
      <color rgb="FFFF0000"/>
      <name val="Arial"/>
      <family val="2"/>
    </font>
    <font>
      <sz val="11"/>
      <color theme="1"/>
      <name val="Calibri"/>
      <family val="2"/>
      <scheme val="minor"/>
    </font>
    <font>
      <b/>
      <sz val="11"/>
      <color theme="1"/>
      <name val="Arial  "/>
    </font>
    <font>
      <sz val="14"/>
      <name val="Arial  "/>
    </font>
    <font>
      <b/>
      <sz val="14"/>
      <name val="Arial  "/>
    </font>
    <font>
      <sz val="14"/>
      <color theme="1"/>
      <name val="Arial  "/>
    </font>
    <font>
      <sz val="11"/>
      <color theme="1" tint="4.9989318521683403E-2"/>
      <name val="Arial  "/>
    </font>
    <font>
      <sz val="12"/>
      <color theme="1" tint="4.9989318521683403E-2"/>
      <name val="Arial  "/>
    </font>
    <font>
      <sz val="12"/>
      <name val="Arial  "/>
    </font>
    <font>
      <sz val="12"/>
      <color theme="1"/>
      <name val="Arial  "/>
    </font>
    <font>
      <sz val="12"/>
      <color theme="1"/>
      <name val="Arial"/>
      <family val="2"/>
    </font>
    <font>
      <sz val="12"/>
      <color rgb="FFFF0000"/>
      <name val="Arial  "/>
    </font>
    <font>
      <sz val="12"/>
      <color rgb="FF000000"/>
      <name val="Arial  "/>
    </font>
    <font>
      <sz val="14"/>
      <color rgb="FF000000"/>
      <name val="Arial  "/>
    </font>
    <font>
      <b/>
      <sz val="14"/>
      <color theme="1"/>
      <name val="Arial  "/>
    </font>
    <font>
      <sz val="11"/>
      <color theme="1"/>
      <name val="Arial  "/>
    </font>
    <font>
      <b/>
      <sz val="12"/>
      <color theme="1" tint="4.9989318521683403E-2"/>
      <name val="Arial  "/>
    </font>
    <font>
      <b/>
      <sz val="16"/>
      <color theme="1"/>
      <name val="Arial"/>
      <family val="2"/>
    </font>
    <font>
      <b/>
      <sz val="16"/>
      <color theme="1" tint="4.9989318521683403E-2"/>
      <name val="Arial"/>
      <family val="2"/>
    </font>
  </fonts>
  <fills count="7">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s>
  <cellStyleXfs count="7">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164" fontId="41" fillId="0" borderId="0" applyFont="0" applyFill="0" applyBorder="0" applyAlignment="0" applyProtection="0"/>
    <xf numFmtId="9" fontId="41" fillId="0" borderId="0" applyFont="0" applyFill="0" applyBorder="0" applyAlignment="0" applyProtection="0"/>
  </cellStyleXfs>
  <cellXfs count="477">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8" fillId="0" borderId="0" xfId="0" applyFont="1"/>
    <xf numFmtId="0" fontId="19"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9" fillId="0" borderId="1" xfId="0" applyFont="1" applyBorder="1" applyAlignment="1">
      <alignment horizontal="left" vertical="center" wrapText="1"/>
    </xf>
    <xf numFmtId="0" fontId="32" fillId="0" borderId="0" xfId="0" applyFont="1" applyAlignment="1">
      <alignment horizontal="center" vertical="center" wrapText="1"/>
    </xf>
    <xf numFmtId="0" fontId="19" fillId="3" borderId="1" xfId="0" applyFont="1" applyFill="1" applyBorder="1" applyAlignment="1">
      <alignment horizontal="left" vertical="center" wrapText="1"/>
    </xf>
    <xf numFmtId="0" fontId="32" fillId="0" borderId="0" xfId="0" applyFont="1" applyAlignment="1">
      <alignment horizontal="left" vertical="center" wrapText="1"/>
    </xf>
    <xf numFmtId="0" fontId="28" fillId="3" borderId="1" xfId="0" applyFont="1" applyFill="1" applyBorder="1" applyAlignment="1">
      <alignment horizontal="left" vertical="center" wrapText="1"/>
    </xf>
    <xf numFmtId="0" fontId="28" fillId="0" borderId="1" xfId="0" applyFont="1" applyBorder="1" applyAlignment="1">
      <alignment horizontal="left" vertical="center" wrapText="1"/>
    </xf>
    <xf numFmtId="0" fontId="18" fillId="0" borderId="0" xfId="0" applyFont="1" applyAlignment="1">
      <alignment horizontal="left" vertical="center"/>
    </xf>
    <xf numFmtId="0" fontId="13" fillId="5" borderId="0" xfId="0" applyFont="1" applyFill="1" applyAlignment="1">
      <alignment vertical="center" wrapText="1"/>
    </xf>
    <xf numFmtId="0" fontId="12" fillId="5" borderId="1" xfId="4" applyFont="1" applyFill="1" applyBorder="1" applyAlignment="1">
      <alignment horizontal="left" vertical="center" wrapText="1"/>
    </xf>
    <xf numFmtId="0" fontId="13" fillId="5" borderId="0" xfId="0" applyFont="1" applyFill="1" applyAlignment="1">
      <alignment horizontal="center" vertical="center" wrapText="1"/>
    </xf>
    <xf numFmtId="0" fontId="0" fillId="5" borderId="0" xfId="0" applyFill="1" applyAlignment="1">
      <alignmen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0" fillId="5" borderId="0" xfId="0" applyFill="1" applyAlignment="1">
      <alignment wrapText="1"/>
    </xf>
    <xf numFmtId="0" fontId="39" fillId="5" borderId="2" xfId="0" applyFont="1" applyFill="1" applyBorder="1" applyAlignment="1">
      <alignment vertical="center" wrapText="1"/>
    </xf>
    <xf numFmtId="0" fontId="20" fillId="5" borderId="9"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8" fillId="5" borderId="1" xfId="0" applyFont="1" applyFill="1" applyBorder="1" applyAlignment="1">
      <alignment horizontal="center" vertical="center" textRotation="90" wrapText="1"/>
    </xf>
    <xf numFmtId="0" fontId="8" fillId="5" borderId="2" xfId="0" applyFont="1" applyFill="1" applyBorder="1" applyAlignment="1">
      <alignment horizontal="center" vertical="center" textRotation="90" wrapText="1"/>
    </xf>
    <xf numFmtId="0" fontId="8" fillId="5" borderId="2" xfId="0" applyFont="1" applyFill="1" applyBorder="1" applyAlignment="1">
      <alignment horizontal="center" vertical="center" wrapText="1"/>
    </xf>
    <xf numFmtId="9" fontId="8" fillId="5" borderId="2" xfId="0" applyNumberFormat="1" applyFont="1" applyFill="1" applyBorder="1" applyAlignment="1">
      <alignment horizontal="center" vertical="center" wrapText="1"/>
    </xf>
    <xf numFmtId="0" fontId="25" fillId="5" borderId="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24" fillId="5" borderId="2" xfId="0" applyFont="1" applyFill="1" applyBorder="1" applyAlignment="1">
      <alignment horizontal="center" vertical="center" wrapText="1"/>
    </xf>
    <xf numFmtId="14" fontId="24" fillId="5" borderId="2"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left" vertical="center" wrapText="1"/>
    </xf>
    <xf numFmtId="3" fontId="43" fillId="6" borderId="1" xfId="0" applyNumberFormat="1" applyFont="1" applyFill="1" applyBorder="1" applyAlignment="1">
      <alignment horizontal="center" vertical="center"/>
    </xf>
    <xf numFmtId="0" fontId="49" fillId="5" borderId="1" xfId="0" applyFont="1" applyFill="1" applyBorder="1" applyAlignment="1">
      <alignment horizontal="center" vertical="center" wrapText="1"/>
    </xf>
    <xf numFmtId="0" fontId="49" fillId="5" borderId="1" xfId="0" applyFont="1" applyFill="1" applyBorder="1" applyAlignment="1">
      <alignment horizontal="center" vertical="center"/>
    </xf>
    <xf numFmtId="10" fontId="49" fillId="5" borderId="1" xfId="6" applyNumberFormat="1" applyFont="1" applyFill="1" applyBorder="1" applyAlignment="1">
      <alignment horizontal="center" vertical="center" wrapText="1"/>
    </xf>
    <xf numFmtId="0" fontId="49" fillId="5" borderId="1" xfId="6" applyNumberFormat="1" applyFont="1" applyFill="1" applyBorder="1" applyAlignment="1">
      <alignment horizontal="center" vertical="center" wrapText="1"/>
    </xf>
    <xf numFmtId="0" fontId="50" fillId="5" borderId="1" xfId="0" applyFont="1" applyFill="1" applyBorder="1" applyAlignment="1">
      <alignment horizontal="center" vertical="center" wrapText="1"/>
    </xf>
    <xf numFmtId="166" fontId="49" fillId="5" borderId="1" xfId="0" applyNumberFormat="1" applyFont="1" applyFill="1" applyBorder="1" applyAlignment="1">
      <alignment horizontal="center" vertical="center" wrapText="1"/>
    </xf>
    <xf numFmtId="170" fontId="49" fillId="5" borderId="1" xfId="5" applyNumberFormat="1" applyFont="1" applyFill="1" applyBorder="1" applyAlignment="1">
      <alignment horizontal="center" vertical="center" wrapText="1"/>
    </xf>
    <xf numFmtId="0" fontId="55" fillId="5" borderId="1" xfId="0" applyFont="1" applyFill="1" applyBorder="1" applyAlignment="1">
      <alignment horizontal="left" vertical="top" wrapText="1"/>
    </xf>
    <xf numFmtId="0" fontId="55" fillId="5" borderId="1" xfId="0" applyFont="1" applyFill="1" applyBorder="1" applyAlignment="1">
      <alignment horizontal="center" vertical="top" wrapText="1"/>
    </xf>
    <xf numFmtId="0" fontId="43" fillId="5" borderId="22"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4" fillId="5" borderId="22" xfId="0" applyFont="1" applyFill="1" applyBorder="1" applyAlignment="1">
      <alignment horizontal="center" vertical="center" wrapText="1"/>
    </xf>
    <xf numFmtId="9" fontId="43" fillId="5" borderId="2" xfId="6" applyFont="1" applyFill="1" applyBorder="1" applyAlignment="1">
      <alignment horizontal="center" vertical="center"/>
    </xf>
    <xf numFmtId="0" fontId="33" fillId="5" borderId="1" xfId="0" applyFont="1" applyFill="1" applyBorder="1" applyAlignment="1">
      <alignment horizontal="center" vertical="center" wrapText="1"/>
    </xf>
    <xf numFmtId="0" fontId="46" fillId="5" borderId="21" xfId="0" applyFont="1" applyFill="1" applyBorder="1" applyAlignment="1">
      <alignment horizontal="center" vertical="center" wrapText="1"/>
    </xf>
    <xf numFmtId="0" fontId="47" fillId="5" borderId="21" xfId="0" applyFont="1" applyFill="1" applyBorder="1" applyAlignment="1">
      <alignment horizontal="center" vertical="center" wrapText="1"/>
    </xf>
    <xf numFmtId="0" fontId="48" fillId="5" borderId="1" xfId="0" applyFont="1" applyFill="1" applyBorder="1" applyAlignment="1">
      <alignment horizontal="center" vertical="center" wrapText="1"/>
    </xf>
    <xf numFmtId="1" fontId="48" fillId="5" borderId="1" xfId="0" applyNumberFormat="1" applyFont="1" applyFill="1" applyBorder="1" applyAlignment="1">
      <alignment horizontal="center" vertical="center"/>
    </xf>
    <xf numFmtId="0" fontId="49" fillId="5" borderId="22" xfId="6" applyNumberFormat="1" applyFont="1" applyFill="1" applyBorder="1" applyAlignment="1">
      <alignment horizontal="center" vertical="center" wrapText="1"/>
    </xf>
    <xf numFmtId="0" fontId="50" fillId="5" borderId="22" xfId="0" applyFont="1" applyFill="1" applyBorder="1" applyAlignment="1">
      <alignment horizontal="center" vertical="center" wrapText="1"/>
    </xf>
    <xf numFmtId="166" fontId="49" fillId="5" borderId="22" xfId="0" applyNumberFormat="1" applyFont="1" applyFill="1" applyBorder="1" applyAlignment="1">
      <alignment horizontal="center" vertical="center" wrapText="1"/>
    </xf>
    <xf numFmtId="0" fontId="49" fillId="5" borderId="22" xfId="0" applyFont="1" applyFill="1" applyBorder="1" applyAlignment="1">
      <alignment horizontal="center" vertical="center" wrapText="1"/>
    </xf>
    <xf numFmtId="0" fontId="49" fillId="5" borderId="22" xfId="0" applyFont="1" applyFill="1" applyBorder="1" applyAlignment="1">
      <alignment horizontal="center" vertical="center"/>
    </xf>
    <xf numFmtId="0" fontId="49" fillId="5" borderId="21" xfId="0" applyFont="1" applyFill="1" applyBorder="1" applyAlignment="1">
      <alignment horizontal="center" vertical="center" wrapText="1"/>
    </xf>
    <xf numFmtId="169" fontId="50" fillId="5" borderId="22" xfId="5" applyNumberFormat="1" applyFont="1" applyFill="1" applyBorder="1" applyAlignment="1">
      <alignment horizontal="center" vertical="center" wrapText="1"/>
    </xf>
    <xf numFmtId="9" fontId="50" fillId="5" borderId="21" xfId="6" applyFont="1" applyFill="1" applyBorder="1" applyAlignment="1">
      <alignment horizontal="center" vertical="center" wrapText="1"/>
    </xf>
    <xf numFmtId="172" fontId="50" fillId="5" borderId="21" xfId="5" applyNumberFormat="1" applyFont="1" applyFill="1" applyBorder="1" applyAlignment="1">
      <alignment horizontal="center" vertical="center" wrapText="1"/>
    </xf>
    <xf numFmtId="0" fontId="55" fillId="5" borderId="1" xfId="0" applyFont="1" applyFill="1" applyBorder="1" applyAlignment="1">
      <alignment horizontal="center" vertical="center"/>
    </xf>
    <xf numFmtId="0" fontId="49" fillId="5" borderId="2" xfId="0" applyFont="1" applyFill="1" applyBorder="1" applyAlignment="1">
      <alignment horizontal="center" vertical="center"/>
    </xf>
    <xf numFmtId="169" fontId="49" fillId="5" borderId="2" xfId="5" applyNumberFormat="1" applyFont="1" applyFill="1" applyBorder="1" applyAlignment="1">
      <alignment horizontal="center" vertical="center"/>
    </xf>
    <xf numFmtId="9" fontId="49" fillId="5" borderId="2" xfId="6" applyFont="1" applyFill="1" applyBorder="1" applyAlignment="1">
      <alignment horizontal="center" vertical="center"/>
    </xf>
    <xf numFmtId="169" fontId="49" fillId="5" borderId="1" xfId="5" applyNumberFormat="1" applyFont="1" applyFill="1" applyBorder="1" applyAlignment="1">
      <alignment vertical="center"/>
    </xf>
    <xf numFmtId="9" fontId="49" fillId="5" borderId="1" xfId="6" applyFont="1" applyFill="1" applyBorder="1" applyAlignment="1">
      <alignment horizontal="center" vertical="center"/>
    </xf>
    <xf numFmtId="10" fontId="48" fillId="5" borderId="1" xfId="0" applyNumberFormat="1" applyFont="1" applyFill="1" applyBorder="1" applyAlignment="1">
      <alignment horizontal="center" vertical="center" wrapText="1"/>
    </xf>
    <xf numFmtId="2" fontId="48" fillId="5" borderId="1" xfId="0" applyNumberFormat="1" applyFont="1" applyFill="1" applyBorder="1" applyAlignment="1">
      <alignment horizontal="center" vertical="center" wrapText="1"/>
    </xf>
    <xf numFmtId="14" fontId="49" fillId="5" borderId="1" xfId="0" applyNumberFormat="1" applyFont="1" applyFill="1" applyBorder="1" applyAlignment="1">
      <alignment horizontal="center" vertical="center"/>
    </xf>
    <xf numFmtId="0" fontId="43" fillId="5" borderId="1" xfId="0" applyFont="1" applyFill="1" applyBorder="1" applyAlignment="1">
      <alignment horizontal="center" vertical="center"/>
    </xf>
    <xf numFmtId="2" fontId="43" fillId="5" borderId="1" xfId="0" applyNumberFormat="1" applyFont="1" applyFill="1" applyBorder="1" applyAlignment="1">
      <alignment horizontal="center" vertical="center"/>
    </xf>
    <xf numFmtId="9" fontId="43" fillId="5" borderId="1" xfId="6" applyFont="1" applyFill="1" applyBorder="1" applyAlignment="1">
      <alignment horizontal="center" vertical="center"/>
    </xf>
    <xf numFmtId="0" fontId="46" fillId="5" borderId="1" xfId="0" applyFont="1" applyFill="1" applyBorder="1" applyAlignment="1">
      <alignment horizontal="center" vertical="center" wrapText="1"/>
    </xf>
    <xf numFmtId="0" fontId="47" fillId="5" borderId="1" xfId="0" applyFont="1" applyFill="1" applyBorder="1" applyAlignment="1">
      <alignment horizontal="center" vertical="center" wrapText="1"/>
    </xf>
    <xf numFmtId="0" fontId="43" fillId="5" borderId="21" xfId="0" applyFont="1" applyFill="1" applyBorder="1" applyAlignment="1">
      <alignment horizontal="center" vertical="center" wrapText="1"/>
    </xf>
    <xf numFmtId="9" fontId="43" fillId="5" borderId="22" xfId="0" applyNumberFormat="1" applyFont="1" applyFill="1" applyBorder="1" applyAlignment="1">
      <alignment horizontal="center" vertical="center" wrapText="1"/>
    </xf>
    <xf numFmtId="0" fontId="44" fillId="5" borderId="21" xfId="0" applyFont="1" applyFill="1" applyBorder="1" applyAlignment="1">
      <alignment horizontal="center" vertical="center" wrapText="1"/>
    </xf>
    <xf numFmtId="9" fontId="43" fillId="5" borderId="22" xfId="6" applyFont="1" applyFill="1" applyBorder="1" applyAlignment="1">
      <alignment horizontal="center" vertical="center"/>
    </xf>
    <xf numFmtId="0" fontId="46" fillId="5" borderId="22" xfId="0" applyFont="1" applyFill="1" applyBorder="1" applyAlignment="1">
      <alignment horizontal="center" vertical="center" wrapText="1"/>
    </xf>
    <xf numFmtId="0" fontId="47" fillId="5" borderId="22" xfId="0" applyFont="1" applyFill="1" applyBorder="1" applyAlignment="1">
      <alignment horizontal="center" vertical="center" wrapText="1"/>
    </xf>
    <xf numFmtId="0" fontId="49" fillId="5" borderId="21" xfId="0" applyFont="1" applyFill="1" applyBorder="1" applyAlignment="1">
      <alignment horizontal="center" vertical="center"/>
    </xf>
    <xf numFmtId="0" fontId="48" fillId="5" borderId="21" xfId="0" applyFont="1" applyFill="1" applyBorder="1" applyAlignment="1">
      <alignment horizontal="center" vertical="center" wrapText="1"/>
    </xf>
    <xf numFmtId="169" fontId="49" fillId="5" borderId="21" xfId="5" applyNumberFormat="1" applyFont="1" applyFill="1" applyBorder="1" applyAlignment="1">
      <alignment horizontal="center" vertical="center"/>
    </xf>
    <xf numFmtId="9" fontId="49" fillId="5" borderId="21" xfId="6" applyFont="1" applyFill="1" applyBorder="1" applyAlignment="1">
      <alignment horizontal="center" vertical="center"/>
    </xf>
    <xf numFmtId="172" fontId="49" fillId="5" borderId="21" xfId="5" applyNumberFormat="1" applyFont="1" applyFill="1" applyBorder="1" applyAlignment="1">
      <alignment horizontal="center" vertical="center"/>
    </xf>
    <xf numFmtId="172" fontId="49" fillId="5" borderId="21" xfId="6" applyNumberFormat="1" applyFont="1" applyFill="1" applyBorder="1" applyAlignment="1">
      <alignment horizontal="center" vertical="center"/>
    </xf>
    <xf numFmtId="170" fontId="49" fillId="5" borderId="1" xfId="5" applyNumberFormat="1" applyFont="1" applyFill="1" applyBorder="1" applyAlignment="1">
      <alignment horizontal="center" vertical="center"/>
    </xf>
    <xf numFmtId="44" fontId="49" fillId="5" borderId="1" xfId="0" applyNumberFormat="1" applyFont="1" applyFill="1" applyBorder="1" applyAlignment="1">
      <alignment horizontal="center" vertical="center"/>
    </xf>
    <xf numFmtId="9" fontId="43" fillId="5" borderId="21" xfId="0" applyNumberFormat="1" applyFont="1" applyFill="1" applyBorder="1" applyAlignment="1">
      <alignment horizontal="center" vertical="center" wrapText="1"/>
    </xf>
    <xf numFmtId="0" fontId="43" fillId="6" borderId="1" xfId="0" applyFont="1" applyFill="1" applyBorder="1" applyAlignment="1">
      <alignment horizontal="center" vertical="center" wrapText="1"/>
    </xf>
    <xf numFmtId="9" fontId="49" fillId="5" borderId="21" xfId="6" applyFont="1" applyFill="1" applyBorder="1" applyAlignment="1">
      <alignment horizontal="center" vertical="center" wrapText="1"/>
    </xf>
    <xf numFmtId="10" fontId="50" fillId="5" borderId="1" xfId="6" applyNumberFormat="1" applyFont="1" applyFill="1" applyBorder="1" applyAlignment="1">
      <alignment horizontal="center" vertical="center" wrapText="1"/>
    </xf>
    <xf numFmtId="0" fontId="50" fillId="5" borderId="1" xfId="6" applyNumberFormat="1" applyFont="1" applyFill="1" applyBorder="1" applyAlignment="1">
      <alignment horizontal="center" vertical="center" wrapText="1"/>
    </xf>
    <xf numFmtId="168" fontId="49" fillId="5" borderId="1" xfId="0" applyNumberFormat="1" applyFont="1" applyFill="1" applyBorder="1" applyAlignment="1">
      <alignment horizontal="center" vertical="center"/>
    </xf>
    <xf numFmtId="2" fontId="50" fillId="5" borderId="22" xfId="6" applyNumberFormat="1" applyFont="1" applyFill="1" applyBorder="1" applyAlignment="1">
      <alignment horizontal="center" vertical="center" wrapText="1"/>
    </xf>
    <xf numFmtId="2" fontId="50" fillId="5" borderId="2" xfId="6" applyNumberFormat="1" applyFont="1" applyFill="1" applyBorder="1" applyAlignment="1">
      <alignment horizontal="center" vertical="center" wrapText="1"/>
    </xf>
    <xf numFmtId="0" fontId="50" fillId="5" borderId="2" xfId="6" applyNumberFormat="1" applyFont="1" applyFill="1" applyBorder="1" applyAlignment="1">
      <alignment horizontal="center" vertical="center" wrapText="1"/>
    </xf>
    <xf numFmtId="0" fontId="44" fillId="5" borderId="1"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47" fillId="5" borderId="2" xfId="0" applyFont="1" applyFill="1" applyBorder="1" applyAlignment="1">
      <alignment horizontal="center" vertical="center" wrapText="1"/>
    </xf>
    <xf numFmtId="44" fontId="49" fillId="5" borderId="2" xfId="6" applyNumberFormat="1" applyFont="1" applyFill="1" applyBorder="1" applyAlignment="1">
      <alignment horizontal="center" vertical="center"/>
    </xf>
    <xf numFmtId="0" fontId="52" fillId="5" borderId="1" xfId="0" applyFont="1" applyFill="1" applyBorder="1" applyAlignment="1">
      <alignment horizontal="center" vertical="center" wrapText="1"/>
    </xf>
    <xf numFmtId="10" fontId="52" fillId="5" borderId="1" xfId="6" applyNumberFormat="1" applyFont="1" applyFill="1" applyBorder="1" applyAlignment="1">
      <alignment horizontal="center" vertical="center" wrapText="1"/>
    </xf>
    <xf numFmtId="0" fontId="52" fillId="5" borderId="1" xfId="6" applyNumberFormat="1" applyFont="1" applyFill="1" applyBorder="1" applyAlignment="1">
      <alignment horizontal="center" vertical="center" wrapText="1"/>
    </xf>
    <xf numFmtId="0" fontId="51" fillId="5" borderId="1" xfId="0" applyFont="1" applyFill="1" applyBorder="1" applyAlignment="1">
      <alignment horizontal="center" vertical="center" wrapText="1"/>
    </xf>
    <xf numFmtId="2" fontId="52" fillId="5" borderId="1" xfId="6" applyNumberFormat="1" applyFont="1" applyFill="1" applyBorder="1" applyAlignment="1">
      <alignment horizontal="center" vertical="center" wrapText="1"/>
    </xf>
    <xf numFmtId="0" fontId="43" fillId="5" borderId="2" xfId="0" applyFont="1" applyFill="1" applyBorder="1" applyAlignment="1">
      <alignment horizontal="center" vertical="center" wrapText="1"/>
    </xf>
    <xf numFmtId="0" fontId="45" fillId="5" borderId="22" xfId="0" applyFont="1" applyFill="1" applyBorder="1" applyAlignment="1">
      <alignment horizontal="center" vertical="center" wrapText="1"/>
    </xf>
    <xf numFmtId="9" fontId="45" fillId="5" borderId="21" xfId="6" applyFont="1" applyFill="1" applyBorder="1" applyAlignment="1">
      <alignment horizontal="center" vertical="center" wrapText="1"/>
    </xf>
    <xf numFmtId="0" fontId="33" fillId="5" borderId="22" xfId="0" applyFont="1" applyFill="1" applyBorder="1" applyAlignment="1">
      <alignment horizontal="center" vertical="center" wrapText="1"/>
    </xf>
    <xf numFmtId="1" fontId="49" fillId="5" borderId="1" xfId="0" applyNumberFormat="1" applyFont="1" applyFill="1" applyBorder="1" applyAlignment="1">
      <alignment horizontal="center" vertical="center" wrapText="1"/>
    </xf>
    <xf numFmtId="0" fontId="52" fillId="5" borderId="22" xfId="0" applyFont="1" applyFill="1" applyBorder="1" applyAlignment="1">
      <alignment horizontal="center" vertical="center" wrapText="1"/>
    </xf>
    <xf numFmtId="0" fontId="49" fillId="5" borderId="2" xfId="0" applyFont="1" applyFill="1" applyBorder="1" applyAlignment="1">
      <alignment horizontal="center" vertical="center" wrapText="1"/>
    </xf>
    <xf numFmtId="170" fontId="49" fillId="5" borderId="22" xfId="5" applyNumberFormat="1" applyFont="1" applyFill="1" applyBorder="1" applyAlignment="1">
      <alignment horizontal="center" vertical="center"/>
    </xf>
    <xf numFmtId="0" fontId="52" fillId="5" borderId="21" xfId="0" applyFont="1" applyFill="1" applyBorder="1" applyAlignment="1">
      <alignment horizontal="center" vertical="center" wrapText="1"/>
    </xf>
    <xf numFmtId="44" fontId="49" fillId="5" borderId="21" xfId="6" applyNumberFormat="1" applyFont="1" applyFill="1" applyBorder="1" applyAlignment="1">
      <alignment horizontal="center" vertical="center"/>
    </xf>
    <xf numFmtId="0" fontId="50" fillId="5" borderId="2" xfId="0" applyFont="1" applyFill="1" applyBorder="1" applyAlignment="1">
      <alignment horizontal="center" vertical="center" wrapText="1"/>
    </xf>
    <xf numFmtId="0" fontId="52" fillId="5" borderId="22" xfId="0" applyFont="1" applyFill="1" applyBorder="1" applyAlignment="1">
      <alignment vertical="center" wrapText="1"/>
    </xf>
    <xf numFmtId="0" fontId="52" fillId="5" borderId="1" xfId="0" applyFont="1" applyFill="1" applyBorder="1" applyAlignment="1">
      <alignment vertical="center" wrapText="1"/>
    </xf>
    <xf numFmtId="0" fontId="52" fillId="5" borderId="22" xfId="6" applyNumberFormat="1" applyFont="1" applyFill="1" applyBorder="1" applyAlignment="1">
      <alignment horizontal="center" vertical="center" wrapText="1"/>
    </xf>
    <xf numFmtId="169" fontId="49" fillId="5" borderId="1" xfId="5" applyNumberFormat="1" applyFont="1" applyFill="1" applyBorder="1" applyAlignment="1">
      <alignment vertical="center" wrapText="1"/>
    </xf>
    <xf numFmtId="9" fontId="49" fillId="5" borderId="1" xfId="6" applyFont="1" applyFill="1" applyBorder="1" applyAlignment="1">
      <alignment horizontal="center" vertical="center" wrapText="1"/>
    </xf>
    <xf numFmtId="0" fontId="52" fillId="5" borderId="2" xfId="6" applyNumberFormat="1" applyFont="1" applyFill="1" applyBorder="1" applyAlignment="1">
      <alignment horizontal="center" vertical="center" wrapText="1"/>
    </xf>
    <xf numFmtId="9" fontId="43" fillId="5" borderId="21" xfId="6" applyFont="1" applyFill="1" applyBorder="1" applyAlignment="1">
      <alignment horizontal="center" vertical="center"/>
    </xf>
    <xf numFmtId="0" fontId="43" fillId="6" borderId="22" xfId="0" applyFont="1" applyFill="1" applyBorder="1" applyAlignment="1">
      <alignment horizontal="center" vertical="center"/>
    </xf>
    <xf numFmtId="169" fontId="49" fillId="5" borderId="22" xfId="5" applyNumberFormat="1" applyFont="1" applyFill="1" applyBorder="1" applyAlignment="1">
      <alignment vertical="center" wrapText="1"/>
    </xf>
    <xf numFmtId="9" fontId="49" fillId="5" borderId="22" xfId="6" applyFont="1" applyFill="1" applyBorder="1" applyAlignment="1">
      <alignment horizontal="center" vertical="center" wrapText="1"/>
    </xf>
    <xf numFmtId="44" fontId="49" fillId="5" borderId="22" xfId="6" applyNumberFormat="1" applyFont="1" applyFill="1" applyBorder="1" applyAlignment="1">
      <alignment horizontal="center" vertical="center" wrapText="1"/>
    </xf>
    <xf numFmtId="2" fontId="49" fillId="5" borderId="1" xfId="6" applyNumberFormat="1" applyFont="1" applyFill="1" applyBorder="1" applyAlignment="1">
      <alignment horizontal="center" vertical="center" wrapText="1"/>
    </xf>
    <xf numFmtId="14" fontId="49" fillId="5" borderId="22" xfId="0" applyNumberFormat="1" applyFont="1" applyFill="1" applyBorder="1" applyAlignment="1">
      <alignment vertical="center"/>
    </xf>
    <xf numFmtId="14" fontId="49" fillId="5" borderId="21" xfId="0" applyNumberFormat="1" applyFont="1" applyFill="1" applyBorder="1" applyAlignment="1">
      <alignment vertical="center"/>
    </xf>
    <xf numFmtId="14" fontId="49" fillId="5" borderId="2" xfId="0" applyNumberFormat="1" applyFont="1" applyFill="1" applyBorder="1" applyAlignment="1">
      <alignment vertical="center"/>
    </xf>
    <xf numFmtId="1" fontId="52" fillId="5" borderId="1" xfId="6" applyNumberFormat="1" applyFont="1" applyFill="1" applyBorder="1" applyAlignment="1">
      <alignment horizontal="center" vertical="center" wrapText="1"/>
    </xf>
    <xf numFmtId="0" fontId="55" fillId="5" borderId="22" xfId="0" applyFont="1" applyFill="1" applyBorder="1" applyAlignment="1">
      <alignment vertical="center"/>
    </xf>
    <xf numFmtId="0" fontId="55" fillId="5" borderId="21" xfId="0" applyFont="1" applyFill="1" applyBorder="1" applyAlignment="1">
      <alignment vertical="center"/>
    </xf>
    <xf numFmtId="0" fontId="49" fillId="5" borderId="1" xfId="0" applyFont="1" applyFill="1" applyBorder="1" applyAlignment="1">
      <alignment vertical="center" wrapText="1"/>
    </xf>
    <xf numFmtId="0" fontId="49" fillId="5" borderId="2" xfId="0" applyFont="1" applyFill="1" applyBorder="1" applyAlignment="1">
      <alignment vertical="center" wrapText="1"/>
    </xf>
    <xf numFmtId="169" fontId="49" fillId="5" borderId="2" xfId="5" applyNumberFormat="1" applyFont="1" applyFill="1" applyBorder="1" applyAlignment="1">
      <alignment vertical="center" wrapText="1"/>
    </xf>
    <xf numFmtId="0" fontId="55" fillId="5" borderId="2" xfId="0" applyFont="1" applyFill="1" applyBorder="1" applyAlignment="1">
      <alignment vertical="center"/>
    </xf>
    <xf numFmtId="0" fontId="53" fillId="5" borderId="2" xfId="0" applyFont="1" applyFill="1" applyBorder="1" applyAlignment="1">
      <alignment horizontal="center" vertical="center" wrapText="1"/>
    </xf>
    <xf numFmtId="0" fontId="54" fillId="5" borderId="2" xfId="0" applyFont="1" applyFill="1" applyBorder="1" applyAlignment="1">
      <alignment horizontal="center" vertical="center" wrapText="1"/>
    </xf>
    <xf numFmtId="9" fontId="53" fillId="6" borderId="2" xfId="6" applyFont="1" applyFill="1" applyBorder="1" applyAlignment="1">
      <alignment horizontal="center" vertical="center" wrapText="1"/>
    </xf>
    <xf numFmtId="0" fontId="53" fillId="6" borderId="2" xfId="0" applyFont="1" applyFill="1" applyBorder="1" applyAlignment="1">
      <alignment horizontal="center" vertical="center" wrapText="1"/>
    </xf>
    <xf numFmtId="0" fontId="33" fillId="5" borderId="2" xfId="0" applyFont="1" applyFill="1" applyBorder="1" applyAlignment="1">
      <alignment horizontal="center" vertical="center" wrapText="1"/>
    </xf>
    <xf numFmtId="1" fontId="52" fillId="5" borderId="1" xfId="0" applyNumberFormat="1" applyFont="1" applyFill="1" applyBorder="1" applyAlignment="1">
      <alignment horizontal="center" vertical="center" wrapText="1"/>
    </xf>
    <xf numFmtId="0" fontId="52" fillId="5" borderId="2" xfId="0" applyFont="1" applyFill="1" applyBorder="1" applyAlignment="1">
      <alignment horizontal="center" vertical="center" wrapText="1"/>
    </xf>
    <xf numFmtId="44" fontId="49" fillId="5" borderId="1" xfId="6" applyNumberFormat="1" applyFont="1" applyFill="1" applyBorder="1" applyAlignment="1">
      <alignment horizontal="center" vertical="center" wrapText="1"/>
    </xf>
    <xf numFmtId="0" fontId="45" fillId="5" borderId="21" xfId="0" applyFont="1" applyFill="1" applyBorder="1" applyAlignment="1">
      <alignment horizontal="center" vertical="center" wrapText="1"/>
    </xf>
    <xf numFmtId="0" fontId="45" fillId="5" borderId="2" xfId="0" applyFont="1" applyFill="1" applyBorder="1" applyAlignment="1">
      <alignment horizontal="center" vertical="center" wrapText="1"/>
    </xf>
    <xf numFmtId="9" fontId="45" fillId="5" borderId="2" xfId="0" applyNumberFormat="1" applyFont="1" applyFill="1" applyBorder="1" applyAlignment="1">
      <alignment horizontal="center" vertical="center" wrapText="1"/>
    </xf>
    <xf numFmtId="9" fontId="53" fillId="5" borderId="2" xfId="6" applyFont="1" applyFill="1" applyBorder="1" applyAlignment="1">
      <alignment horizontal="center" vertical="center" wrapText="1"/>
    </xf>
    <xf numFmtId="9" fontId="49" fillId="5" borderId="1" xfId="0" applyNumberFormat="1" applyFont="1" applyFill="1" applyBorder="1" applyAlignment="1">
      <alignment horizontal="center" vertical="center" wrapText="1"/>
    </xf>
    <xf numFmtId="169" fontId="49" fillId="5" borderId="1" xfId="5" applyNumberFormat="1" applyFont="1" applyFill="1" applyBorder="1" applyAlignment="1">
      <alignment horizontal="center" vertical="center" wrapText="1"/>
    </xf>
    <xf numFmtId="0" fontId="53" fillId="5" borderId="1" xfId="0" applyFont="1" applyFill="1" applyBorder="1" applyAlignment="1">
      <alignment horizontal="center" vertical="center" wrapText="1"/>
    </xf>
    <xf numFmtId="9" fontId="53" fillId="5" borderId="1" xfId="6" applyFont="1" applyFill="1" applyBorder="1" applyAlignment="1">
      <alignment horizontal="center" vertical="center" wrapText="1"/>
    </xf>
    <xf numFmtId="0" fontId="53" fillId="6" borderId="1" xfId="0" applyFont="1" applyFill="1" applyBorder="1" applyAlignment="1">
      <alignment horizontal="center" vertical="center" wrapText="1"/>
    </xf>
    <xf numFmtId="0" fontId="22" fillId="5" borderId="0" xfId="0" applyFont="1" applyFill="1" applyAlignment="1">
      <alignment horizontal="center" vertical="center" wrapText="1"/>
    </xf>
    <xf numFmtId="0" fontId="15" fillId="5" borderId="0" xfId="0" applyFont="1" applyFill="1" applyAlignment="1">
      <alignment horizontal="center" vertical="center" wrapText="1"/>
    </xf>
    <xf numFmtId="0" fontId="13" fillId="5" borderId="0" xfId="0" applyFont="1" applyFill="1" applyAlignment="1">
      <alignment horizontal="left" vertical="center" wrapText="1"/>
    </xf>
    <xf numFmtId="9" fontId="58" fillId="5" borderId="1" xfId="6" applyFont="1" applyFill="1" applyBorder="1" applyAlignment="1">
      <alignment horizontal="center" vertical="center" wrapText="1"/>
    </xf>
    <xf numFmtId="0" fontId="31" fillId="5" borderId="0" xfId="0" applyFont="1" applyFill="1" applyAlignment="1">
      <alignment horizontal="center" vertical="center" wrapText="1"/>
    </xf>
    <xf numFmtId="1" fontId="22" fillId="5" borderId="0" xfId="0" applyNumberFormat="1" applyFont="1" applyFill="1" applyAlignment="1">
      <alignment horizontal="center" vertical="center" wrapText="1"/>
    </xf>
    <xf numFmtId="1" fontId="0" fillId="5" borderId="0" xfId="0" applyNumberFormat="1" applyFill="1" applyAlignment="1">
      <alignment horizontal="center" vertical="center" wrapText="1"/>
    </xf>
    <xf numFmtId="1" fontId="13" fillId="5" borderId="0" xfId="0" applyNumberFormat="1" applyFont="1" applyFill="1" applyAlignment="1">
      <alignment horizontal="center" vertical="center" wrapText="1"/>
    </xf>
    <xf numFmtId="0" fontId="30" fillId="5" borderId="0" xfId="0" applyFont="1" applyFill="1" applyAlignment="1">
      <alignment horizontal="center" vertical="center" wrapText="1"/>
    </xf>
    <xf numFmtId="0" fontId="14" fillId="5" borderId="0" xfId="0" applyFont="1" applyFill="1" applyAlignment="1">
      <alignment horizontal="center" vertical="center" wrapText="1"/>
    </xf>
    <xf numFmtId="165" fontId="13" fillId="5" borderId="0" xfId="0" applyNumberFormat="1" applyFont="1" applyFill="1" applyAlignment="1">
      <alignment horizontal="center"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25" fillId="5" borderId="0" xfId="0" applyFont="1" applyFill="1" applyAlignment="1">
      <alignment horizontal="center" vertical="center" wrapText="1"/>
    </xf>
    <xf numFmtId="14" fontId="21" fillId="5" borderId="0" xfId="0" applyNumberFormat="1" applyFont="1" applyFill="1" applyAlignment="1">
      <alignment horizontal="center" vertical="center" wrapText="1"/>
    </xf>
    <xf numFmtId="0" fontId="21" fillId="5" borderId="0" xfId="0" applyFont="1" applyFill="1" applyAlignment="1">
      <alignment horizontal="center" vertical="center" wrapText="1"/>
    </xf>
    <xf numFmtId="42" fontId="21" fillId="5" borderId="0" xfId="0" applyNumberFormat="1" applyFont="1" applyFill="1" applyAlignment="1">
      <alignment horizontal="center" vertical="center" wrapText="1"/>
    </xf>
    <xf numFmtId="0" fontId="21" fillId="5" borderId="0" xfId="0" applyFont="1" applyFill="1" applyAlignment="1">
      <alignment vertical="center" wrapText="1"/>
    </xf>
    <xf numFmtId="0" fontId="7" fillId="5" borderId="0" xfId="0" applyFont="1" applyFill="1" applyAlignment="1">
      <alignment vertical="center" wrapText="1"/>
    </xf>
    <xf numFmtId="0" fontId="43" fillId="6" borderId="1" xfId="6"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32"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9" fillId="0" borderId="1" xfId="0" applyFont="1" applyBorder="1" applyAlignment="1">
      <alignment horizontal="justify" vertical="center" wrapText="1"/>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4" fillId="0" borderId="6" xfId="0" applyFont="1" applyBorder="1" applyAlignment="1">
      <alignment horizontal="left" vertical="center" wrapText="1"/>
    </xf>
    <xf numFmtId="0" fontId="18" fillId="0" borderId="8" xfId="0" applyFont="1" applyBorder="1" applyAlignment="1">
      <alignment horizontal="center"/>
    </xf>
    <xf numFmtId="0" fontId="19" fillId="4"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9" fontId="43" fillId="6" borderId="22" xfId="6" applyFont="1" applyFill="1" applyBorder="1" applyAlignment="1">
      <alignment horizontal="center" vertical="center" wrapText="1"/>
    </xf>
    <xf numFmtId="9" fontId="43" fillId="6" borderId="21" xfId="6" applyFont="1" applyFill="1" applyBorder="1" applyAlignment="1">
      <alignment horizontal="center" vertical="center" wrapText="1"/>
    </xf>
    <xf numFmtId="9" fontId="43" fillId="6" borderId="2" xfId="6" applyFont="1" applyFill="1" applyBorder="1" applyAlignment="1">
      <alignment horizontal="center" vertical="center" wrapText="1"/>
    </xf>
    <xf numFmtId="0" fontId="43" fillId="5" borderId="5" xfId="0" applyFont="1" applyFill="1" applyBorder="1" applyAlignment="1">
      <alignment horizontal="center" vertical="center" wrapText="1"/>
    </xf>
    <xf numFmtId="0" fontId="43" fillId="5" borderId="7" xfId="0" applyFont="1" applyFill="1" applyBorder="1" applyAlignment="1">
      <alignment horizontal="center" vertical="center" wrapText="1"/>
    </xf>
    <xf numFmtId="0" fontId="43" fillId="5" borderId="6"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42" fillId="5" borderId="21" xfId="0" applyFont="1" applyFill="1" applyBorder="1" applyAlignment="1">
      <alignment horizontal="center" vertical="center" wrapText="1"/>
    </xf>
    <xf numFmtId="171" fontId="43" fillId="5" borderId="22" xfId="6" applyNumberFormat="1" applyFont="1" applyFill="1" applyBorder="1" applyAlignment="1">
      <alignment horizontal="center" vertical="center"/>
    </xf>
    <xf numFmtId="171" fontId="43" fillId="5" borderId="21" xfId="6" applyNumberFormat="1" applyFont="1" applyFill="1" applyBorder="1" applyAlignment="1">
      <alignment horizontal="center" vertical="center"/>
    </xf>
    <xf numFmtId="171" fontId="43" fillId="5" borderId="2" xfId="6" applyNumberFormat="1" applyFont="1" applyFill="1" applyBorder="1" applyAlignment="1">
      <alignment horizontal="center" vertical="center"/>
    </xf>
    <xf numFmtId="9" fontId="43" fillId="5" borderId="22" xfId="6" applyFont="1" applyFill="1" applyBorder="1" applyAlignment="1">
      <alignment horizontal="center" vertical="center"/>
    </xf>
    <xf numFmtId="9" fontId="43" fillId="5" borderId="2" xfId="6" applyFont="1" applyFill="1" applyBorder="1" applyAlignment="1">
      <alignment horizontal="center" vertical="center"/>
    </xf>
    <xf numFmtId="0" fontId="43" fillId="5" borderId="1" xfId="0" applyFont="1" applyFill="1" applyBorder="1" applyAlignment="1">
      <alignment horizontal="center" vertical="center" wrapText="1"/>
    </xf>
    <xf numFmtId="3" fontId="43" fillId="5" borderId="1" xfId="0" applyNumberFormat="1" applyFont="1" applyFill="1" applyBorder="1" applyAlignment="1">
      <alignment horizontal="center" vertical="center"/>
    </xf>
    <xf numFmtId="0" fontId="43" fillId="5" borderId="1" xfId="0" applyFont="1" applyFill="1" applyBorder="1" applyAlignment="1">
      <alignment horizontal="center" vertical="center"/>
    </xf>
    <xf numFmtId="0" fontId="43" fillId="5" borderId="22" xfId="0" applyFont="1" applyFill="1" applyBorder="1" applyAlignment="1">
      <alignment horizontal="center" vertical="center"/>
    </xf>
    <xf numFmtId="0" fontId="43" fillId="5" borderId="21" xfId="0" applyFont="1" applyFill="1" applyBorder="1" applyAlignment="1">
      <alignment horizontal="center" vertical="center"/>
    </xf>
    <xf numFmtId="0" fontId="43" fillId="5" borderId="2" xfId="0" applyFont="1" applyFill="1" applyBorder="1" applyAlignment="1">
      <alignment horizontal="center" vertical="center"/>
    </xf>
    <xf numFmtId="0" fontId="56" fillId="5" borderId="21"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36" fillId="5" borderId="14"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15" xfId="0" applyFont="1" applyFill="1" applyBorder="1" applyAlignment="1">
      <alignment horizontal="center" vertical="center" wrapText="1"/>
    </xf>
    <xf numFmtId="169" fontId="42" fillId="5" borderId="22" xfId="5" applyNumberFormat="1" applyFont="1" applyFill="1" applyBorder="1" applyAlignment="1">
      <alignment horizontal="center" vertical="center" wrapText="1"/>
    </xf>
    <xf numFmtId="169" fontId="42" fillId="5" borderId="2" xfId="5" applyNumberFormat="1" applyFont="1" applyFill="1" applyBorder="1" applyAlignment="1">
      <alignment horizontal="center" vertical="center" wrapText="1"/>
    </xf>
    <xf numFmtId="9" fontId="42" fillId="5" borderId="22" xfId="6" applyFont="1" applyFill="1" applyBorder="1" applyAlignment="1">
      <alignment horizontal="center" vertical="center" wrapText="1"/>
    </xf>
    <xf numFmtId="9" fontId="42" fillId="5" borderId="2" xfId="6"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12" fillId="5" borderId="17"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0" fillId="5" borderId="7" xfId="0" applyFont="1" applyFill="1" applyBorder="1" applyAlignment="1">
      <alignment horizontal="left" vertical="center" wrapText="1"/>
    </xf>
    <xf numFmtId="0" fontId="13" fillId="5" borderId="7" xfId="0" applyFont="1" applyFill="1" applyBorder="1" applyAlignment="1">
      <alignment horizontal="center" vertical="center" wrapText="1"/>
    </xf>
    <xf numFmtId="0" fontId="0" fillId="5" borderId="7" xfId="0" applyFill="1" applyBorder="1" applyAlignment="1">
      <alignment horizontal="center" vertical="center" wrapText="1"/>
    </xf>
    <xf numFmtId="14" fontId="22" fillId="5" borderId="7" xfId="0" applyNumberFormat="1" applyFont="1" applyFill="1" applyBorder="1" applyAlignment="1">
      <alignment horizontal="center" vertical="center" wrapText="1"/>
    </xf>
    <xf numFmtId="0" fontId="22" fillId="5" borderId="7"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6" fillId="5" borderId="4" xfId="0" applyFont="1" applyFill="1" applyBorder="1" applyAlignment="1">
      <alignment horizontal="left" vertical="center" wrapText="1"/>
    </xf>
    <xf numFmtId="0" fontId="40" fillId="5" borderId="4" xfId="0" applyFont="1" applyFill="1" applyBorder="1" applyAlignment="1">
      <alignment horizontal="center" vertical="center" wrapText="1"/>
    </xf>
    <xf numFmtId="0" fontId="38" fillId="5" borderId="4" xfId="0" applyFont="1" applyFill="1" applyBorder="1" applyAlignment="1">
      <alignment horizontal="center" vertical="center" wrapText="1"/>
    </xf>
    <xf numFmtId="14" fontId="35" fillId="5" borderId="4" xfId="0" applyNumberFormat="1" applyFont="1" applyFill="1" applyBorder="1" applyAlignment="1">
      <alignment horizontal="center" vertical="center" wrapText="1"/>
    </xf>
    <xf numFmtId="0" fontId="35" fillId="5" borderId="4" xfId="0" applyFont="1" applyFill="1" applyBorder="1" applyAlignment="1">
      <alignment horizontal="center" vertical="center" wrapText="1"/>
    </xf>
    <xf numFmtId="0" fontId="39" fillId="5" borderId="19"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2" fillId="5" borderId="12" xfId="0" applyFont="1" applyFill="1" applyBorder="1" applyAlignment="1">
      <alignment horizontal="left" vertical="center" wrapText="1"/>
    </xf>
    <xf numFmtId="0" fontId="13" fillId="5" borderId="12"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8" xfId="0" applyFont="1" applyFill="1" applyBorder="1" applyAlignment="1">
      <alignment horizontal="left" vertical="center" wrapText="1"/>
    </xf>
    <xf numFmtId="0" fontId="22" fillId="5" borderId="18" xfId="0" applyFont="1" applyFill="1" applyBorder="1" applyAlignment="1">
      <alignment horizontal="center" vertical="center" wrapText="1"/>
    </xf>
    <xf numFmtId="14" fontId="22" fillId="5" borderId="18" xfId="0" applyNumberFormat="1"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37" fillId="5" borderId="14" xfId="0" applyFont="1" applyFill="1" applyBorder="1" applyAlignment="1">
      <alignment horizontal="center" vertical="center" wrapText="1"/>
    </xf>
    <xf numFmtId="0" fontId="37" fillId="5" borderId="15"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43" fillId="5" borderId="22"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5" fillId="5" borderId="1" xfId="0" applyFont="1" applyFill="1" applyBorder="1" applyAlignment="1">
      <alignment horizontal="center" vertical="center" wrapText="1"/>
    </xf>
    <xf numFmtId="9" fontId="45" fillId="5" borderId="1" xfId="0" applyNumberFormat="1" applyFont="1" applyFill="1" applyBorder="1" applyAlignment="1">
      <alignment horizontal="center" vertical="center" wrapText="1"/>
    </xf>
    <xf numFmtId="0" fontId="53" fillId="5" borderId="22" xfId="0" applyFont="1" applyFill="1" applyBorder="1" applyAlignment="1">
      <alignment horizontal="center" vertical="center" wrapText="1"/>
    </xf>
    <xf numFmtId="0" fontId="53" fillId="5" borderId="2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48" fillId="5" borderId="1" xfId="0" applyFont="1" applyFill="1" applyBorder="1" applyAlignment="1">
      <alignment horizontal="center" vertical="center" wrapText="1"/>
    </xf>
    <xf numFmtId="165" fontId="43" fillId="6" borderId="22" xfId="0" applyNumberFormat="1" applyFont="1" applyFill="1" applyBorder="1" applyAlignment="1">
      <alignment horizontal="center" vertical="center"/>
    </xf>
    <xf numFmtId="165" fontId="43" fillId="6" borderId="2" xfId="0" applyNumberFormat="1" applyFont="1" applyFill="1" applyBorder="1" applyAlignment="1">
      <alignment horizontal="center" vertical="center"/>
    </xf>
    <xf numFmtId="0" fontId="33" fillId="5" borderId="1" xfId="0" applyFont="1" applyFill="1" applyBorder="1" applyAlignment="1">
      <alignment horizontal="center" vertical="center" wrapText="1"/>
    </xf>
    <xf numFmtId="0" fontId="46" fillId="5" borderId="22" xfId="0" applyFont="1" applyFill="1" applyBorder="1" applyAlignment="1">
      <alignment horizontal="center" vertical="center" wrapText="1"/>
    </xf>
    <xf numFmtId="0" fontId="46" fillId="5" borderId="21" xfId="0" applyFont="1" applyFill="1" applyBorder="1" applyAlignment="1">
      <alignment horizontal="center" vertical="center" wrapText="1"/>
    </xf>
    <xf numFmtId="0" fontId="46" fillId="5" borderId="2" xfId="0" applyFont="1" applyFill="1" applyBorder="1" applyAlignment="1">
      <alignment horizontal="center" vertical="center" wrapText="1"/>
    </xf>
    <xf numFmtId="0" fontId="47" fillId="5" borderId="22" xfId="0" applyFont="1" applyFill="1" applyBorder="1" applyAlignment="1">
      <alignment horizontal="center" vertical="center" wrapText="1"/>
    </xf>
    <xf numFmtId="0" fontId="47" fillId="5" borderId="21" xfId="0" applyFont="1" applyFill="1" applyBorder="1" applyAlignment="1">
      <alignment horizontal="center" vertical="center" wrapText="1"/>
    </xf>
    <xf numFmtId="0" fontId="47" fillId="5" borderId="2" xfId="0" applyFont="1" applyFill="1" applyBorder="1" applyAlignment="1">
      <alignment horizontal="center" vertical="center" wrapText="1"/>
    </xf>
    <xf numFmtId="1" fontId="48" fillId="5" borderId="1" xfId="0" applyNumberFormat="1" applyFont="1" applyFill="1" applyBorder="1" applyAlignment="1">
      <alignment horizontal="center" vertical="center"/>
    </xf>
    <xf numFmtId="3" fontId="43" fillId="6" borderId="22" xfId="0" applyNumberFormat="1" applyFont="1" applyFill="1" applyBorder="1" applyAlignment="1">
      <alignment horizontal="center" vertical="center"/>
    </xf>
    <xf numFmtId="0" fontId="43" fillId="6" borderId="21" xfId="0" applyFont="1" applyFill="1" applyBorder="1" applyAlignment="1">
      <alignment horizontal="center" vertical="center"/>
    </xf>
    <xf numFmtId="0" fontId="43" fillId="6" borderId="2" xfId="0" applyFont="1" applyFill="1" applyBorder="1" applyAlignment="1">
      <alignment horizontal="center" vertical="center"/>
    </xf>
    <xf numFmtId="9" fontId="43" fillId="5" borderId="21" xfId="6" applyFont="1" applyFill="1" applyBorder="1" applyAlignment="1">
      <alignment horizontal="center" vertical="center"/>
    </xf>
    <xf numFmtId="167" fontId="43" fillId="5" borderId="1" xfId="0" applyNumberFormat="1" applyFont="1" applyFill="1" applyBorder="1" applyAlignment="1">
      <alignment horizontal="center" vertical="center" wrapText="1"/>
    </xf>
    <xf numFmtId="3" fontId="43" fillId="6" borderId="22" xfId="0" applyNumberFormat="1" applyFont="1" applyFill="1" applyBorder="1" applyAlignment="1">
      <alignment horizontal="center" vertical="center" wrapText="1"/>
    </xf>
    <xf numFmtId="3" fontId="43" fillId="6" borderId="21" xfId="0" applyNumberFormat="1" applyFont="1" applyFill="1" applyBorder="1" applyAlignment="1">
      <alignment horizontal="center" vertical="center" wrapText="1"/>
    </xf>
    <xf numFmtId="3" fontId="43" fillId="6" borderId="2" xfId="0" applyNumberFormat="1" applyFont="1" applyFill="1" applyBorder="1" applyAlignment="1">
      <alignment horizontal="center" vertical="center" wrapText="1"/>
    </xf>
    <xf numFmtId="9" fontId="43" fillId="5" borderId="1" xfId="0" applyNumberFormat="1" applyFont="1" applyFill="1" applyBorder="1" applyAlignment="1">
      <alignment horizontal="center" vertical="center" wrapText="1"/>
    </xf>
    <xf numFmtId="0" fontId="44" fillId="5" borderId="22" xfId="0" applyFont="1" applyFill="1" applyBorder="1" applyAlignment="1">
      <alignment horizontal="center" vertical="center" wrapText="1"/>
    </xf>
    <xf numFmtId="0" fontId="44" fillId="5" borderId="21" xfId="0" applyFont="1" applyFill="1" applyBorder="1" applyAlignment="1">
      <alignment horizontal="center" vertical="center" wrapText="1"/>
    </xf>
    <xf numFmtId="0" fontId="43" fillId="6" borderId="22" xfId="0" applyFont="1" applyFill="1" applyBorder="1" applyAlignment="1">
      <alignment horizontal="center" vertical="center"/>
    </xf>
    <xf numFmtId="10" fontId="45" fillId="5" borderId="1" xfId="0" applyNumberFormat="1" applyFont="1" applyFill="1" applyBorder="1" applyAlignment="1">
      <alignment horizontal="center" vertical="center" wrapText="1"/>
    </xf>
    <xf numFmtId="9" fontId="43" fillId="5" borderId="22" xfId="6" applyFont="1" applyFill="1" applyBorder="1" applyAlignment="1">
      <alignment horizontal="center" vertical="center" wrapText="1"/>
    </xf>
    <xf numFmtId="9" fontId="43" fillId="5" borderId="21" xfId="6" applyFont="1" applyFill="1" applyBorder="1" applyAlignment="1">
      <alignment horizontal="center" vertical="center" wrapText="1"/>
    </xf>
    <xf numFmtId="9" fontId="43" fillId="5" borderId="2" xfId="6" applyFont="1" applyFill="1" applyBorder="1" applyAlignment="1">
      <alignment horizontal="center" vertical="center" wrapText="1"/>
    </xf>
    <xf numFmtId="0" fontId="43" fillId="6" borderId="1" xfId="0" applyFont="1" applyFill="1" applyBorder="1" applyAlignment="1">
      <alignment horizontal="center" vertical="center" wrapText="1"/>
    </xf>
    <xf numFmtId="14" fontId="49" fillId="5" borderId="22" xfId="0" applyNumberFormat="1" applyFont="1" applyFill="1" applyBorder="1" applyAlignment="1">
      <alignment horizontal="center" vertical="center"/>
    </xf>
    <xf numFmtId="14" fontId="49" fillId="5" borderId="21" xfId="0" applyNumberFormat="1" applyFont="1" applyFill="1" applyBorder="1" applyAlignment="1">
      <alignment horizontal="center" vertical="center"/>
    </xf>
    <xf numFmtId="14" fontId="49" fillId="5" borderId="2" xfId="0" applyNumberFormat="1" applyFont="1" applyFill="1" applyBorder="1" applyAlignment="1">
      <alignment horizontal="center" vertical="center"/>
    </xf>
    <xf numFmtId="9" fontId="43" fillId="5" borderId="22" xfId="0" applyNumberFormat="1" applyFont="1" applyFill="1" applyBorder="1" applyAlignment="1">
      <alignment horizontal="center" vertical="center" wrapText="1"/>
    </xf>
    <xf numFmtId="9" fontId="43" fillId="5" borderId="21" xfId="0" applyNumberFormat="1" applyFont="1" applyFill="1" applyBorder="1" applyAlignment="1">
      <alignment horizontal="center" vertical="center" wrapText="1"/>
    </xf>
    <xf numFmtId="9" fontId="43" fillId="5" borderId="2" xfId="0" applyNumberFormat="1" applyFont="1" applyFill="1" applyBorder="1" applyAlignment="1">
      <alignment horizontal="center" vertical="center" wrapText="1"/>
    </xf>
    <xf numFmtId="0" fontId="49" fillId="5" borderId="22" xfId="0" applyFont="1" applyFill="1" applyBorder="1" applyAlignment="1">
      <alignment horizontal="center" vertical="center"/>
    </xf>
    <xf numFmtId="0" fontId="49" fillId="5" borderId="21" xfId="0" applyFont="1" applyFill="1" applyBorder="1" applyAlignment="1">
      <alignment horizontal="center" vertical="center"/>
    </xf>
    <xf numFmtId="0" fontId="49" fillId="5" borderId="2" xfId="0" applyFont="1" applyFill="1" applyBorder="1" applyAlignment="1">
      <alignment horizontal="center" vertical="center"/>
    </xf>
    <xf numFmtId="0" fontId="49" fillId="5" borderId="1" xfId="0" applyFont="1" applyFill="1" applyBorder="1" applyAlignment="1">
      <alignment horizontal="center" vertical="center"/>
    </xf>
    <xf numFmtId="0" fontId="33" fillId="5" borderId="22"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43" fillId="6" borderId="22" xfId="0" applyFont="1" applyFill="1" applyBorder="1" applyAlignment="1">
      <alignment horizontal="center" vertical="center" wrapText="1"/>
    </xf>
    <xf numFmtId="0" fontId="43" fillId="6" borderId="2" xfId="0" applyFont="1" applyFill="1" applyBorder="1" applyAlignment="1">
      <alignment horizontal="center" vertical="center" wrapText="1"/>
    </xf>
    <xf numFmtId="0" fontId="43" fillId="6" borderId="21" xfId="0" applyFont="1" applyFill="1" applyBorder="1" applyAlignment="1">
      <alignment horizontal="center" vertical="center" wrapText="1"/>
    </xf>
    <xf numFmtId="1" fontId="43" fillId="5" borderId="1" xfId="0" applyNumberFormat="1" applyFont="1" applyFill="1" applyBorder="1" applyAlignment="1">
      <alignment horizontal="center" vertical="center"/>
    </xf>
    <xf numFmtId="0" fontId="49" fillId="5" borderId="22" xfId="0" applyFont="1" applyFill="1" applyBorder="1" applyAlignment="1">
      <alignment horizontal="center" vertical="center" wrapText="1"/>
    </xf>
    <xf numFmtId="0" fontId="49" fillId="5" borderId="2" xfId="0" applyFont="1" applyFill="1" applyBorder="1" applyAlignment="1">
      <alignment horizontal="center" vertical="center" wrapText="1"/>
    </xf>
    <xf numFmtId="10" fontId="50" fillId="5" borderId="22" xfId="6" applyNumberFormat="1" applyFont="1" applyFill="1" applyBorder="1" applyAlignment="1">
      <alignment horizontal="center" vertical="center" wrapText="1"/>
    </xf>
    <xf numFmtId="10" fontId="50" fillId="5" borderId="2" xfId="6" applyNumberFormat="1" applyFont="1" applyFill="1" applyBorder="1" applyAlignment="1">
      <alignment horizontal="center" vertical="center" wrapText="1"/>
    </xf>
    <xf numFmtId="0" fontId="53" fillId="5" borderId="1" xfId="0" applyFont="1" applyFill="1" applyBorder="1" applyAlignment="1">
      <alignment horizontal="center" vertical="center" wrapText="1"/>
    </xf>
    <xf numFmtId="2" fontId="45" fillId="5" borderId="1" xfId="0" applyNumberFormat="1" applyFont="1" applyFill="1" applyBorder="1" applyAlignment="1">
      <alignment horizontal="center" vertical="center" wrapText="1"/>
    </xf>
    <xf numFmtId="2" fontId="43" fillId="6" borderId="22" xfId="6" applyNumberFormat="1" applyFont="1" applyFill="1" applyBorder="1" applyAlignment="1">
      <alignment horizontal="center" vertical="center" wrapText="1"/>
    </xf>
    <xf numFmtId="0" fontId="43" fillId="6" borderId="21" xfId="6" applyNumberFormat="1" applyFont="1" applyFill="1" applyBorder="1" applyAlignment="1">
      <alignment horizontal="center" vertical="center" wrapText="1"/>
    </xf>
    <xf numFmtId="0" fontId="43" fillId="6" borderId="2" xfId="6" applyNumberFormat="1" applyFont="1" applyFill="1" applyBorder="1" applyAlignment="1">
      <alignment horizontal="center" vertical="center" wrapText="1"/>
    </xf>
    <xf numFmtId="165" fontId="43" fillId="6" borderId="21" xfId="0" applyNumberFormat="1" applyFont="1" applyFill="1" applyBorder="1" applyAlignment="1">
      <alignment horizontal="center" vertical="center" wrapText="1"/>
    </xf>
    <xf numFmtId="0" fontId="45" fillId="5" borderId="5"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45" fillId="5" borderId="6" xfId="0" applyFont="1" applyFill="1" applyBorder="1" applyAlignment="1">
      <alignment horizontal="center" vertical="center" wrapText="1"/>
    </xf>
    <xf numFmtId="9" fontId="53" fillId="5" borderId="22" xfId="6" applyFont="1" applyFill="1" applyBorder="1" applyAlignment="1">
      <alignment horizontal="center" vertical="center" wrapText="1"/>
    </xf>
    <xf numFmtId="9" fontId="53" fillId="5" borderId="21" xfId="6" applyFont="1" applyFill="1" applyBorder="1" applyAlignment="1">
      <alignment horizontal="center" vertical="center" wrapText="1"/>
    </xf>
    <xf numFmtId="9" fontId="53" fillId="5" borderId="2" xfId="6" applyFont="1" applyFill="1" applyBorder="1" applyAlignment="1">
      <alignment horizontal="center" vertical="center" wrapText="1"/>
    </xf>
    <xf numFmtId="0" fontId="49" fillId="5" borderId="1" xfId="0" applyFont="1" applyFill="1" applyBorder="1" applyAlignment="1">
      <alignment horizontal="center" vertical="center" wrapText="1"/>
    </xf>
    <xf numFmtId="1" fontId="49" fillId="5" borderId="1" xfId="0" applyNumberFormat="1" applyFont="1" applyFill="1" applyBorder="1" applyAlignment="1">
      <alignment horizontal="center" vertical="center" wrapText="1"/>
    </xf>
    <xf numFmtId="2" fontId="43" fillId="6" borderId="22" xfId="0" applyNumberFormat="1" applyFont="1" applyFill="1" applyBorder="1" applyAlignment="1">
      <alignment horizontal="center" vertical="center" wrapText="1"/>
    </xf>
    <xf numFmtId="2" fontId="43" fillId="6" borderId="21" xfId="0" applyNumberFormat="1" applyFont="1" applyFill="1" applyBorder="1" applyAlignment="1">
      <alignment horizontal="center" vertical="center" wrapText="1"/>
    </xf>
    <xf numFmtId="2" fontId="43" fillId="6" borderId="2" xfId="0" applyNumberFormat="1" applyFont="1" applyFill="1" applyBorder="1" applyAlignment="1">
      <alignment horizontal="center" vertical="center" wrapText="1"/>
    </xf>
    <xf numFmtId="0" fontId="45" fillId="5" borderId="22" xfId="0" applyFont="1" applyFill="1" applyBorder="1" applyAlignment="1">
      <alignment horizontal="center" vertical="center" wrapText="1"/>
    </xf>
    <xf numFmtId="0" fontId="45" fillId="5" borderId="21" xfId="0" applyFont="1" applyFill="1" applyBorder="1" applyAlignment="1">
      <alignment horizontal="center" vertical="center" wrapText="1"/>
    </xf>
    <xf numFmtId="0" fontId="45" fillId="5" borderId="2" xfId="0" applyFont="1" applyFill="1" applyBorder="1" applyAlignment="1">
      <alignment horizontal="center" vertical="center" wrapText="1"/>
    </xf>
    <xf numFmtId="2" fontId="45" fillId="5" borderId="22" xfId="0" applyNumberFormat="1" applyFont="1" applyFill="1" applyBorder="1" applyAlignment="1">
      <alignment horizontal="center" vertical="center" wrapText="1"/>
    </xf>
    <xf numFmtId="2" fontId="45" fillId="5" borderId="21" xfId="0" applyNumberFormat="1" applyFont="1" applyFill="1" applyBorder="1" applyAlignment="1">
      <alignment horizontal="center" vertical="center" wrapText="1"/>
    </xf>
    <xf numFmtId="2" fontId="45" fillId="5" borderId="2" xfId="0" applyNumberFormat="1" applyFont="1" applyFill="1" applyBorder="1" applyAlignment="1">
      <alignment horizontal="center" vertical="center" wrapText="1"/>
    </xf>
    <xf numFmtId="9" fontId="45" fillId="5" borderId="22" xfId="0" applyNumberFormat="1" applyFont="1" applyFill="1" applyBorder="1" applyAlignment="1">
      <alignment horizontal="center" vertical="center" wrapText="1"/>
    </xf>
    <xf numFmtId="0" fontId="54" fillId="5" borderId="1" xfId="0" applyFont="1" applyFill="1" applyBorder="1" applyAlignment="1">
      <alignment horizontal="center" vertical="center" wrapText="1"/>
    </xf>
    <xf numFmtId="0" fontId="52" fillId="5" borderId="22" xfId="0" applyFont="1" applyFill="1" applyBorder="1" applyAlignment="1">
      <alignment horizontal="center" vertical="center" wrapText="1"/>
    </xf>
    <xf numFmtId="0" fontId="52" fillId="5" borderId="2" xfId="0" applyFont="1" applyFill="1" applyBorder="1" applyAlignment="1">
      <alignment horizontal="center" vertical="center" wrapText="1"/>
    </xf>
    <xf numFmtId="0" fontId="53" fillId="6" borderId="1" xfId="0" applyFont="1" applyFill="1" applyBorder="1" applyAlignment="1">
      <alignment horizontal="center" vertical="center" wrapText="1"/>
    </xf>
    <xf numFmtId="2" fontId="53" fillId="6" borderId="1" xfId="0" applyNumberFormat="1" applyFont="1" applyFill="1" applyBorder="1" applyAlignment="1">
      <alignment horizontal="center" vertical="center" wrapText="1"/>
    </xf>
    <xf numFmtId="0" fontId="53" fillId="6" borderId="22"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49" fillId="5" borderId="21" xfId="0" applyFont="1" applyFill="1" applyBorder="1" applyAlignment="1">
      <alignment horizontal="center" vertical="center" wrapText="1"/>
    </xf>
    <xf numFmtId="9" fontId="53" fillId="5" borderId="22" xfId="0" applyNumberFormat="1" applyFont="1" applyFill="1" applyBorder="1" applyAlignment="1">
      <alignment horizontal="center" vertical="center" wrapText="1"/>
    </xf>
    <xf numFmtId="0" fontId="46" fillId="5" borderId="1"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52" fillId="5" borderId="21" xfId="0" applyFont="1" applyFill="1" applyBorder="1" applyAlignment="1">
      <alignment horizontal="center" vertical="center" wrapText="1"/>
    </xf>
    <xf numFmtId="3" fontId="53" fillId="6" borderId="21" xfId="0" applyNumberFormat="1" applyFont="1" applyFill="1" applyBorder="1" applyAlignment="1">
      <alignment horizontal="center" vertical="center" wrapText="1"/>
    </xf>
    <xf numFmtId="3" fontId="53" fillId="6" borderId="2" xfId="0" applyNumberFormat="1" applyFont="1" applyFill="1" applyBorder="1" applyAlignment="1">
      <alignment horizontal="center" vertical="center" wrapText="1"/>
    </xf>
    <xf numFmtId="0" fontId="47" fillId="5" borderId="1" xfId="0" applyFont="1" applyFill="1" applyBorder="1" applyAlignment="1">
      <alignment horizontal="center" vertical="center" wrapText="1"/>
    </xf>
    <xf numFmtId="1" fontId="52" fillId="5" borderId="1" xfId="0" applyNumberFormat="1" applyFont="1" applyFill="1" applyBorder="1" applyAlignment="1">
      <alignment horizontal="center" vertical="center" wrapText="1"/>
    </xf>
    <xf numFmtId="1" fontId="53" fillId="6" borderId="22" xfId="0" applyNumberFormat="1" applyFont="1" applyFill="1" applyBorder="1" applyAlignment="1">
      <alignment horizontal="center" vertical="center" wrapText="1"/>
    </xf>
    <xf numFmtId="1" fontId="53" fillId="6" borderId="2" xfId="0" applyNumberFormat="1" applyFont="1" applyFill="1" applyBorder="1" applyAlignment="1">
      <alignment horizontal="center" vertical="center" wrapText="1"/>
    </xf>
    <xf numFmtId="3" fontId="52" fillId="5" borderId="1" xfId="0" applyNumberFormat="1" applyFont="1" applyFill="1" applyBorder="1" applyAlignment="1">
      <alignment horizontal="center" vertical="center" wrapText="1"/>
    </xf>
    <xf numFmtId="3" fontId="53" fillId="5" borderId="1" xfId="0" applyNumberFormat="1" applyFont="1" applyFill="1" applyBorder="1" applyAlignment="1">
      <alignment horizontal="center" vertical="center" wrapText="1"/>
    </xf>
    <xf numFmtId="3" fontId="53" fillId="6" borderId="1" xfId="0" applyNumberFormat="1" applyFont="1" applyFill="1" applyBorder="1" applyAlignment="1">
      <alignment horizontal="center" vertical="center" wrapText="1"/>
    </xf>
    <xf numFmtId="2" fontId="49" fillId="5" borderId="22" xfId="0" applyNumberFormat="1" applyFont="1" applyFill="1" applyBorder="1" applyAlignment="1">
      <alignment horizontal="center" vertical="center"/>
    </xf>
    <xf numFmtId="2" fontId="49" fillId="5" borderId="21" xfId="0" applyNumberFormat="1" applyFont="1" applyFill="1" applyBorder="1" applyAlignment="1">
      <alignment horizontal="center" vertical="center"/>
    </xf>
    <xf numFmtId="2" fontId="49" fillId="5" borderId="2" xfId="0" applyNumberFormat="1" applyFont="1" applyFill="1" applyBorder="1" applyAlignment="1">
      <alignment horizontal="center" vertical="center"/>
    </xf>
    <xf numFmtId="0" fontId="49" fillId="5" borderId="22" xfId="6" applyNumberFormat="1" applyFont="1" applyFill="1" applyBorder="1" applyAlignment="1">
      <alignment horizontal="center" vertical="center" wrapText="1"/>
    </xf>
    <xf numFmtId="0" fontId="49" fillId="5" borderId="2" xfId="6" applyNumberFormat="1" applyFont="1" applyFill="1" applyBorder="1" applyAlignment="1">
      <alignment horizontal="center" vertical="center" wrapText="1"/>
    </xf>
    <xf numFmtId="10" fontId="49" fillId="5" borderId="22" xfId="6" applyNumberFormat="1" applyFont="1" applyFill="1" applyBorder="1" applyAlignment="1">
      <alignment horizontal="center" vertical="center" wrapText="1"/>
    </xf>
    <xf numFmtId="10" fontId="49" fillId="5" borderId="21" xfId="6" applyNumberFormat="1" applyFont="1" applyFill="1" applyBorder="1" applyAlignment="1">
      <alignment horizontal="center" vertical="center" wrapText="1"/>
    </xf>
    <xf numFmtId="10" fontId="49" fillId="5" borderId="2" xfId="6" applyNumberFormat="1" applyFont="1" applyFill="1" applyBorder="1" applyAlignment="1">
      <alignment horizontal="center" vertical="center" wrapText="1"/>
    </xf>
    <xf numFmtId="10" fontId="52" fillId="5" borderId="22" xfId="6" applyNumberFormat="1" applyFont="1" applyFill="1" applyBorder="1" applyAlignment="1">
      <alignment horizontal="center" vertical="center" wrapText="1"/>
    </xf>
    <xf numFmtId="10" fontId="52" fillId="5" borderId="2" xfId="6" applyNumberFormat="1" applyFont="1" applyFill="1" applyBorder="1" applyAlignment="1">
      <alignment horizontal="center" vertical="center" wrapText="1"/>
    </xf>
    <xf numFmtId="0" fontId="50" fillId="5" borderId="22" xfId="0" applyFont="1" applyFill="1" applyBorder="1" applyAlignment="1">
      <alignment horizontal="center" vertical="center" wrapText="1"/>
    </xf>
    <xf numFmtId="0" fontId="50" fillId="5" borderId="2" xfId="0" applyFont="1" applyFill="1" applyBorder="1" applyAlignment="1">
      <alignment horizontal="center" vertical="center" wrapText="1"/>
    </xf>
    <xf numFmtId="10" fontId="49" fillId="5" borderId="1" xfId="0" applyNumberFormat="1" applyFont="1" applyFill="1" applyBorder="1" applyAlignment="1">
      <alignment horizontal="center" vertical="center"/>
    </xf>
    <xf numFmtId="10" fontId="52" fillId="5" borderId="21" xfId="6" applyNumberFormat="1"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8" fillId="5" borderId="21" xfId="0" applyFont="1" applyFill="1" applyBorder="1" applyAlignment="1">
      <alignment horizontal="center" vertical="center" wrapText="1"/>
    </xf>
    <xf numFmtId="0" fontId="48" fillId="5" borderId="2" xfId="0" applyFont="1" applyFill="1" applyBorder="1" applyAlignment="1">
      <alignment horizontal="center" vertical="center" wrapText="1"/>
    </xf>
    <xf numFmtId="170" fontId="49" fillId="5" borderId="22" xfId="5" applyNumberFormat="1" applyFont="1" applyFill="1" applyBorder="1" applyAlignment="1">
      <alignment horizontal="center" vertical="center"/>
    </xf>
    <xf numFmtId="170" fontId="49" fillId="5" borderId="2" xfId="5" applyNumberFormat="1" applyFont="1" applyFill="1" applyBorder="1" applyAlignment="1">
      <alignment horizontal="center" vertical="center"/>
    </xf>
    <xf numFmtId="0" fontId="51" fillId="5" borderId="22" xfId="0" applyFont="1" applyFill="1" applyBorder="1" applyAlignment="1">
      <alignment horizontal="center" vertical="center" wrapText="1"/>
    </xf>
    <xf numFmtId="0" fontId="51" fillId="5" borderId="21" xfId="0" applyFont="1" applyFill="1" applyBorder="1" applyAlignment="1">
      <alignment horizontal="center" vertical="center" wrapText="1"/>
    </xf>
    <xf numFmtId="0" fontId="51" fillId="5" borderId="2" xfId="0" applyFont="1" applyFill="1" applyBorder="1" applyAlignment="1">
      <alignment horizontal="center" vertical="center" wrapText="1"/>
    </xf>
    <xf numFmtId="169" fontId="49" fillId="5" borderId="22" xfId="5" applyNumberFormat="1" applyFont="1" applyFill="1" applyBorder="1" applyAlignment="1">
      <alignment horizontal="center" vertical="center"/>
    </xf>
    <xf numFmtId="169" fontId="49" fillId="5" borderId="2" xfId="5" applyNumberFormat="1" applyFont="1" applyFill="1" applyBorder="1" applyAlignment="1">
      <alignment horizontal="center" vertical="center"/>
    </xf>
    <xf numFmtId="9" fontId="49" fillId="5" borderId="22" xfId="6" applyFont="1" applyFill="1" applyBorder="1" applyAlignment="1">
      <alignment horizontal="center" vertical="center"/>
    </xf>
    <xf numFmtId="0" fontId="49" fillId="5" borderId="2" xfId="6" applyNumberFormat="1" applyFont="1" applyFill="1" applyBorder="1" applyAlignment="1">
      <alignment horizontal="center" vertical="center"/>
    </xf>
    <xf numFmtId="9" fontId="49" fillId="5" borderId="2" xfId="6" applyFont="1" applyFill="1" applyBorder="1" applyAlignment="1">
      <alignment horizontal="center" vertical="center"/>
    </xf>
    <xf numFmtId="169" fontId="50" fillId="5" borderId="1" xfId="5" applyNumberFormat="1" applyFont="1" applyFill="1" applyBorder="1" applyAlignment="1">
      <alignment horizontal="center" vertical="center" wrapText="1"/>
    </xf>
    <xf numFmtId="9" fontId="50" fillId="5" borderId="22" xfId="6" applyFont="1" applyFill="1" applyBorder="1" applyAlignment="1">
      <alignment horizontal="center" vertical="center" wrapText="1"/>
    </xf>
    <xf numFmtId="9" fontId="50" fillId="5" borderId="21" xfId="6" applyFont="1" applyFill="1" applyBorder="1" applyAlignment="1">
      <alignment horizontal="center" vertical="center" wrapText="1"/>
    </xf>
    <xf numFmtId="9" fontId="50" fillId="5" borderId="2" xfId="6" applyFont="1" applyFill="1" applyBorder="1" applyAlignment="1">
      <alignment horizontal="center" vertical="center" wrapText="1"/>
    </xf>
    <xf numFmtId="0" fontId="50" fillId="5" borderId="21" xfId="6" applyNumberFormat="1" applyFont="1" applyFill="1" applyBorder="1" applyAlignment="1">
      <alignment horizontal="center" vertical="center" wrapText="1"/>
    </xf>
    <xf numFmtId="0" fontId="50" fillId="5" borderId="1" xfId="0" applyFont="1" applyFill="1" applyBorder="1" applyAlignment="1">
      <alignment horizontal="center" vertical="center" wrapText="1"/>
    </xf>
    <xf numFmtId="169" fontId="49" fillId="5" borderId="21" xfId="5" applyNumberFormat="1" applyFont="1" applyFill="1" applyBorder="1" applyAlignment="1">
      <alignment horizontal="center" vertical="center"/>
    </xf>
    <xf numFmtId="9" fontId="49" fillId="5" borderId="21" xfId="6" applyFont="1" applyFill="1" applyBorder="1" applyAlignment="1">
      <alignment horizontal="center" vertical="center"/>
    </xf>
    <xf numFmtId="169" fontId="49" fillId="5" borderId="22" xfId="5" applyNumberFormat="1" applyFont="1" applyFill="1" applyBorder="1" applyAlignment="1">
      <alignment horizontal="center" vertical="center" wrapText="1"/>
    </xf>
    <xf numFmtId="169" fontId="49" fillId="5" borderId="2" xfId="5" applyNumberFormat="1" applyFont="1" applyFill="1" applyBorder="1" applyAlignment="1">
      <alignment horizontal="center" vertical="center" wrapText="1"/>
    </xf>
    <xf numFmtId="9" fontId="49" fillId="5" borderId="22" xfId="6" applyFont="1" applyFill="1" applyBorder="1" applyAlignment="1">
      <alignment horizontal="center" vertical="center" wrapText="1"/>
    </xf>
    <xf numFmtId="9" fontId="49" fillId="5" borderId="2" xfId="6" applyFont="1" applyFill="1" applyBorder="1" applyAlignment="1">
      <alignment horizontal="center" vertical="center" wrapText="1"/>
    </xf>
    <xf numFmtId="169" fontId="52" fillId="5" borderId="22" xfId="5" applyNumberFormat="1" applyFont="1" applyFill="1" applyBorder="1" applyAlignment="1">
      <alignment horizontal="center" vertical="center" wrapText="1"/>
    </xf>
    <xf numFmtId="169" fontId="52" fillId="5" borderId="21" xfId="5" applyNumberFormat="1" applyFont="1" applyFill="1" applyBorder="1" applyAlignment="1">
      <alignment horizontal="center" vertical="center" wrapText="1"/>
    </xf>
    <xf numFmtId="169" fontId="52" fillId="5" borderId="2" xfId="5" applyNumberFormat="1" applyFont="1" applyFill="1" applyBorder="1" applyAlignment="1">
      <alignment horizontal="center" vertical="center" wrapText="1"/>
    </xf>
    <xf numFmtId="9" fontId="52" fillId="5" borderId="22" xfId="6" applyFont="1" applyFill="1" applyBorder="1" applyAlignment="1">
      <alignment horizontal="center" vertical="center" wrapText="1"/>
    </xf>
    <xf numFmtId="9" fontId="52" fillId="5" borderId="21" xfId="6" applyFont="1" applyFill="1" applyBorder="1" applyAlignment="1">
      <alignment horizontal="center" vertical="center" wrapText="1"/>
    </xf>
    <xf numFmtId="9" fontId="52" fillId="5" borderId="2" xfId="6" applyFont="1" applyFill="1" applyBorder="1" applyAlignment="1">
      <alignment horizontal="center" vertical="center" wrapText="1"/>
    </xf>
    <xf numFmtId="0" fontId="52" fillId="5" borderId="21" xfId="6" applyNumberFormat="1" applyFont="1" applyFill="1" applyBorder="1" applyAlignment="1">
      <alignment horizontal="center" vertical="center" wrapText="1"/>
    </xf>
    <xf numFmtId="169" fontId="49" fillId="5" borderId="1" xfId="5" applyNumberFormat="1" applyFont="1" applyFill="1" applyBorder="1" applyAlignment="1">
      <alignment horizontal="center" vertical="center"/>
    </xf>
    <xf numFmtId="9" fontId="49" fillId="5" borderId="1" xfId="6" applyFont="1" applyFill="1" applyBorder="1" applyAlignment="1">
      <alignment horizontal="center" vertical="center"/>
    </xf>
    <xf numFmtId="0" fontId="49" fillId="5" borderId="21" xfId="6" applyNumberFormat="1" applyFont="1" applyFill="1" applyBorder="1" applyAlignment="1">
      <alignment horizontal="center" vertical="center"/>
    </xf>
    <xf numFmtId="9" fontId="53" fillId="6" borderId="22" xfId="6" applyFont="1" applyFill="1" applyBorder="1" applyAlignment="1">
      <alignment horizontal="center" vertical="center" wrapText="1"/>
    </xf>
    <xf numFmtId="9" fontId="53" fillId="6" borderId="21" xfId="6" applyFont="1" applyFill="1" applyBorder="1" applyAlignment="1">
      <alignment horizontal="center" vertical="center" wrapText="1"/>
    </xf>
    <xf numFmtId="9" fontId="53" fillId="6" borderId="2" xfId="6" applyFont="1" applyFill="1" applyBorder="1" applyAlignment="1">
      <alignment horizontal="center" vertical="center" wrapText="1"/>
    </xf>
    <xf numFmtId="9" fontId="43" fillId="5" borderId="22" xfId="6" applyNumberFormat="1" applyFont="1" applyFill="1" applyBorder="1" applyAlignment="1">
      <alignment horizontal="center" vertical="center"/>
    </xf>
    <xf numFmtId="9" fontId="43" fillId="5" borderId="21" xfId="6" applyNumberFormat="1" applyFont="1" applyFill="1" applyBorder="1" applyAlignment="1">
      <alignment horizontal="center" vertical="center"/>
    </xf>
    <xf numFmtId="9" fontId="43" fillId="5" borderId="2" xfId="6" applyNumberFormat="1" applyFont="1" applyFill="1" applyBorder="1" applyAlignment="1">
      <alignment horizontal="center" vertical="center"/>
    </xf>
    <xf numFmtId="9" fontId="45" fillId="5" borderId="22" xfId="6" applyFont="1" applyFill="1" applyBorder="1" applyAlignment="1">
      <alignment horizontal="center" vertical="center" wrapText="1"/>
    </xf>
    <xf numFmtId="9" fontId="45" fillId="5" borderId="21" xfId="6" applyFont="1" applyFill="1" applyBorder="1" applyAlignment="1">
      <alignment horizontal="center" vertical="center" wrapText="1"/>
    </xf>
    <xf numFmtId="9" fontId="45" fillId="5" borderId="2" xfId="6" applyFont="1" applyFill="1" applyBorder="1" applyAlignment="1">
      <alignment horizontal="center" vertical="center" wrapText="1"/>
    </xf>
    <xf numFmtId="0" fontId="50" fillId="5" borderId="22" xfId="6" applyNumberFormat="1" applyFont="1" applyFill="1" applyBorder="1" applyAlignment="1">
      <alignment horizontal="center" vertical="center" wrapText="1"/>
    </xf>
    <xf numFmtId="0" fontId="50" fillId="5" borderId="2" xfId="6" applyNumberFormat="1" applyFont="1" applyFill="1" applyBorder="1" applyAlignment="1">
      <alignment horizontal="center" vertical="center" wrapText="1"/>
    </xf>
    <xf numFmtId="0" fontId="49" fillId="5" borderId="21" xfId="6" applyNumberFormat="1" applyFont="1" applyFill="1" applyBorder="1" applyAlignment="1">
      <alignment horizontal="center" vertical="center" wrapText="1"/>
    </xf>
    <xf numFmtId="0" fontId="57" fillId="5" borderId="1" xfId="0" applyFont="1" applyFill="1" applyBorder="1" applyAlignment="1">
      <alignment horizontal="center" vertical="center" wrapText="1"/>
    </xf>
    <xf numFmtId="44" fontId="50" fillId="5" borderId="22" xfId="6" applyNumberFormat="1" applyFont="1" applyFill="1" applyBorder="1" applyAlignment="1">
      <alignment horizontal="center" vertical="center" wrapText="1"/>
    </xf>
    <xf numFmtId="44" fontId="50" fillId="5" borderId="21" xfId="6" applyNumberFormat="1" applyFont="1" applyFill="1" applyBorder="1" applyAlignment="1">
      <alignment horizontal="center" vertical="center" wrapText="1"/>
    </xf>
    <xf numFmtId="44" fontId="50" fillId="5" borderId="2" xfId="6" applyNumberFormat="1" applyFont="1" applyFill="1" applyBorder="1" applyAlignment="1">
      <alignment horizontal="center" vertical="center" wrapText="1"/>
    </xf>
    <xf numFmtId="44" fontId="49" fillId="5" borderId="22" xfId="6" applyNumberFormat="1" applyFont="1" applyFill="1" applyBorder="1" applyAlignment="1">
      <alignment horizontal="center" vertical="center"/>
    </xf>
    <xf numFmtId="44" fontId="49" fillId="5" borderId="21" xfId="6" applyNumberFormat="1" applyFont="1" applyFill="1" applyBorder="1" applyAlignment="1">
      <alignment horizontal="center" vertical="center"/>
    </xf>
    <xf numFmtId="44" fontId="49" fillId="5" borderId="2" xfId="6" applyNumberFormat="1" applyFont="1" applyFill="1" applyBorder="1" applyAlignment="1">
      <alignment horizontal="center" vertical="center"/>
    </xf>
    <xf numFmtId="44" fontId="49" fillId="5" borderId="22" xfId="6" applyNumberFormat="1" applyFont="1" applyFill="1" applyBorder="1" applyAlignment="1">
      <alignment horizontal="center" vertical="center" wrapText="1"/>
    </xf>
    <xf numFmtId="44" fontId="49" fillId="5" borderId="21" xfId="6" applyNumberFormat="1" applyFont="1" applyFill="1" applyBorder="1" applyAlignment="1">
      <alignment horizontal="center" vertical="center" wrapText="1"/>
    </xf>
    <xf numFmtId="44" fontId="49" fillId="5" borderId="2" xfId="6" applyNumberFormat="1" applyFont="1" applyFill="1" applyBorder="1" applyAlignment="1">
      <alignment horizontal="center" vertical="center" wrapText="1"/>
    </xf>
    <xf numFmtId="9" fontId="49" fillId="5" borderId="21" xfId="6" applyFont="1" applyFill="1" applyBorder="1" applyAlignment="1">
      <alignment horizontal="center" vertical="center" wrapText="1"/>
    </xf>
    <xf numFmtId="0" fontId="53" fillId="5" borderId="5" xfId="0" applyFont="1" applyFill="1" applyBorder="1" applyAlignment="1">
      <alignment horizontal="center" vertical="center" wrapText="1"/>
    </xf>
    <xf numFmtId="0" fontId="53" fillId="5" borderId="7" xfId="0" applyFont="1" applyFill="1" applyBorder="1" applyAlignment="1">
      <alignment horizontal="center" vertical="center" wrapText="1"/>
    </xf>
    <xf numFmtId="0" fontId="53" fillId="5" borderId="6" xfId="0" applyFont="1" applyFill="1" applyBorder="1" applyAlignment="1">
      <alignment horizontal="center" vertical="center" wrapText="1"/>
    </xf>
    <xf numFmtId="44" fontId="52" fillId="5" borderId="22" xfId="6" applyNumberFormat="1" applyFont="1" applyFill="1" applyBorder="1" applyAlignment="1">
      <alignment horizontal="center" vertical="center" wrapText="1"/>
    </xf>
    <xf numFmtId="44" fontId="52" fillId="5" borderId="21" xfId="6" applyNumberFormat="1" applyFont="1" applyFill="1" applyBorder="1" applyAlignment="1">
      <alignment horizontal="center" vertical="center" wrapText="1"/>
    </xf>
    <xf numFmtId="44" fontId="52" fillId="5" borderId="2" xfId="6" applyNumberFormat="1" applyFont="1" applyFill="1" applyBorder="1" applyAlignment="1">
      <alignment horizontal="center" vertical="center" wrapText="1"/>
    </xf>
    <xf numFmtId="49" fontId="4" fillId="0" borderId="1" xfId="2" applyBorder="1" applyAlignment="1" applyProtection="1">
      <alignment horizontal="left" vertical="center" wrapText="1"/>
    </xf>
    <xf numFmtId="0" fontId="3" fillId="2" borderId="1" xfId="1" applyBorder="1" applyProtection="1">
      <alignment horizontal="center" vertical="center"/>
    </xf>
  </cellXfs>
  <cellStyles count="7">
    <cellStyle name="BodyStyle" xfId="2"/>
    <cellStyle name="HeaderStyle" xfId="1"/>
    <cellStyle name="Moneda" xfId="5" builtinId="4"/>
    <cellStyle name="Normal" xfId="0" builtinId="0"/>
    <cellStyle name="Normal 2" xfId="4"/>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6</xdr:row>
      <xdr:rowOff>178402</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4"/>
  <sheetViews>
    <sheetView topLeftCell="A14" zoomScale="80" zoomScaleNormal="80" workbookViewId="0">
      <selection activeCell="B22" sqref="B22:H22"/>
    </sheetView>
  </sheetViews>
  <sheetFormatPr baseColWidth="10" defaultColWidth="10.85546875" defaultRowHeight="15.75"/>
  <cols>
    <col min="1" max="1" width="26.5703125" style="16" customWidth="1"/>
    <col min="2" max="2" width="10.85546875" style="4"/>
    <col min="3" max="3" width="28.5703125" style="4" customWidth="1"/>
    <col min="4" max="4" width="21.5703125" style="4" customWidth="1"/>
    <col min="5" max="5" width="19.42578125" style="4" customWidth="1"/>
    <col min="6" max="6" width="27.5703125" style="4" customWidth="1"/>
    <col min="7" max="7" width="17.140625" style="4" customWidth="1"/>
    <col min="8" max="8" width="27.42578125" style="4" customWidth="1"/>
    <col min="9" max="9" width="15.7109375" style="4" customWidth="1"/>
    <col min="10" max="10" width="17.7109375" style="4" customWidth="1"/>
    <col min="11" max="11" width="19.42578125" style="4" customWidth="1"/>
    <col min="12" max="12" width="25.42578125" style="4" customWidth="1"/>
    <col min="13" max="13" width="20.7109375" style="4" customWidth="1"/>
    <col min="14" max="15" width="10.85546875" style="4"/>
    <col min="16" max="16" width="16.5703125" style="4" customWidth="1"/>
    <col min="17" max="17" width="20.5703125" style="4" customWidth="1"/>
    <col min="18" max="18" width="18.7109375" style="4" customWidth="1"/>
    <col min="19" max="19" width="22.85546875" style="4" customWidth="1"/>
    <col min="20" max="20" width="22.140625" style="4" customWidth="1"/>
    <col min="21" max="21" width="25.5703125" style="4" customWidth="1"/>
    <col min="22" max="22" width="21.140625" style="4" customWidth="1"/>
    <col min="23" max="23" width="19.140625" style="4" customWidth="1"/>
    <col min="24" max="24" width="17.42578125" style="4" customWidth="1"/>
    <col min="25" max="25" width="16.5703125" style="4" customWidth="1"/>
    <col min="26" max="26" width="16.42578125" style="4" customWidth="1"/>
    <col min="27" max="27" width="28.5703125" style="4" customWidth="1"/>
    <col min="28" max="28" width="19.5703125" style="4" customWidth="1"/>
    <col min="29" max="29" width="21.140625" style="4" customWidth="1"/>
    <col min="30" max="30" width="21.5703125" style="4" customWidth="1"/>
    <col min="31" max="31" width="25.5703125" style="4" customWidth="1"/>
    <col min="32" max="32" width="22.42578125" style="4" customWidth="1"/>
    <col min="33" max="33" width="29.7109375" style="4" customWidth="1"/>
    <col min="34" max="34" width="18.7109375" style="4" customWidth="1"/>
    <col min="35" max="35" width="18.28515625" style="4" customWidth="1"/>
    <col min="36" max="36" width="22.42578125" style="4" customWidth="1"/>
    <col min="37" max="16384" width="10.85546875" style="4"/>
  </cols>
  <sheetData>
    <row r="1" spans="1:50" ht="54.75" customHeight="1">
      <c r="A1" s="184" t="s">
        <v>155</v>
      </c>
      <c r="B1" s="184"/>
      <c r="C1" s="184"/>
      <c r="D1" s="184"/>
      <c r="E1" s="184"/>
      <c r="F1" s="184"/>
      <c r="G1" s="184"/>
      <c r="H1" s="184"/>
    </row>
    <row r="2" spans="1:50" ht="21">
      <c r="A2" s="13"/>
      <c r="B2" s="11"/>
      <c r="C2" s="11"/>
      <c r="D2" s="11"/>
      <c r="E2" s="11"/>
      <c r="F2" s="11"/>
      <c r="G2" s="11"/>
      <c r="H2" s="11"/>
    </row>
    <row r="3" spans="1:50" ht="33" customHeight="1">
      <c r="A3" s="185" t="s">
        <v>66</v>
      </c>
      <c r="B3" s="185"/>
      <c r="C3" s="185"/>
      <c r="D3" s="185"/>
      <c r="E3" s="185"/>
      <c r="F3" s="185"/>
      <c r="G3" s="185"/>
      <c r="H3" s="185"/>
      <c r="I3" s="5"/>
      <c r="J3" s="5"/>
      <c r="K3" s="5"/>
      <c r="L3" s="5"/>
      <c r="M3" s="5"/>
      <c r="N3" s="5"/>
      <c r="O3" s="5"/>
      <c r="P3" s="5"/>
      <c r="Q3" s="5"/>
      <c r="R3" s="5"/>
      <c r="S3" s="5"/>
      <c r="T3" s="5"/>
      <c r="U3" s="5"/>
      <c r="V3" s="5"/>
      <c r="W3" s="5"/>
      <c r="X3" s="5"/>
      <c r="Y3" s="5"/>
      <c r="Z3" s="5"/>
      <c r="AA3" s="6"/>
      <c r="AB3" s="6"/>
      <c r="AC3" s="6"/>
      <c r="AD3" s="6"/>
      <c r="AE3" s="6"/>
      <c r="AF3" s="6"/>
      <c r="AG3" s="7"/>
      <c r="AH3" s="7"/>
      <c r="AI3" s="7"/>
      <c r="AJ3" s="7"/>
      <c r="AK3" s="7"/>
      <c r="AL3" s="7"/>
      <c r="AM3" s="7"/>
      <c r="AN3" s="7"/>
      <c r="AO3" s="7"/>
      <c r="AP3" s="7"/>
      <c r="AQ3" s="5"/>
      <c r="AR3" s="5"/>
      <c r="AS3" s="5"/>
      <c r="AT3" s="5"/>
      <c r="AU3" s="5"/>
      <c r="AV3" s="5"/>
      <c r="AW3" s="8"/>
      <c r="AX3" s="8"/>
    </row>
    <row r="4" spans="1:50" ht="48" customHeight="1">
      <c r="A4" s="12" t="s">
        <v>71</v>
      </c>
      <c r="B4" s="183" t="s">
        <v>72</v>
      </c>
      <c r="C4" s="183"/>
      <c r="D4" s="183"/>
      <c r="E4" s="183"/>
      <c r="F4" s="183"/>
      <c r="G4" s="183"/>
      <c r="H4" s="183"/>
    </row>
    <row r="5" spans="1:50" ht="31.5" customHeight="1">
      <c r="A5" s="9" t="s">
        <v>1</v>
      </c>
      <c r="B5" s="183" t="s">
        <v>73</v>
      </c>
      <c r="C5" s="183"/>
      <c r="D5" s="183"/>
      <c r="E5" s="183"/>
      <c r="F5" s="183"/>
      <c r="G5" s="183"/>
      <c r="H5" s="183"/>
    </row>
    <row r="6" spans="1:50" ht="40.5" customHeight="1">
      <c r="A6" s="12" t="s">
        <v>2</v>
      </c>
      <c r="B6" s="183" t="s">
        <v>74</v>
      </c>
      <c r="C6" s="183"/>
      <c r="D6" s="183"/>
      <c r="E6" s="183"/>
      <c r="F6" s="183"/>
      <c r="G6" s="183"/>
      <c r="H6" s="183"/>
    </row>
    <row r="7" spans="1:50" ht="41.1" customHeight="1">
      <c r="A7" s="9" t="s">
        <v>3</v>
      </c>
      <c r="B7" s="183" t="s">
        <v>75</v>
      </c>
      <c r="C7" s="183"/>
      <c r="D7" s="183"/>
      <c r="E7" s="183"/>
      <c r="F7" s="183"/>
      <c r="G7" s="183"/>
      <c r="H7" s="183"/>
    </row>
    <row r="8" spans="1:50" ht="31.5">
      <c r="A8" s="9" t="s">
        <v>4</v>
      </c>
      <c r="B8" s="183" t="s">
        <v>76</v>
      </c>
      <c r="C8" s="183"/>
      <c r="D8" s="183"/>
      <c r="E8" s="183"/>
      <c r="F8" s="183"/>
      <c r="G8" s="183"/>
      <c r="H8" s="183"/>
    </row>
    <row r="9" spans="1:50" ht="31.5">
      <c r="A9" s="9" t="s">
        <v>63</v>
      </c>
      <c r="B9" s="183" t="s">
        <v>77</v>
      </c>
      <c r="C9" s="183"/>
      <c r="D9" s="183"/>
      <c r="E9" s="183"/>
      <c r="F9" s="183"/>
      <c r="G9" s="183"/>
      <c r="H9" s="183"/>
    </row>
    <row r="10" spans="1:50" ht="31.5">
      <c r="A10" s="12" t="s">
        <v>65</v>
      </c>
      <c r="B10" s="183" t="s">
        <v>78</v>
      </c>
      <c r="C10" s="183"/>
      <c r="D10" s="183"/>
      <c r="E10" s="183"/>
      <c r="F10" s="183"/>
      <c r="G10" s="183"/>
      <c r="H10" s="183"/>
    </row>
    <row r="11" spans="1:50" ht="31.5">
      <c r="A11" s="12" t="s">
        <v>64</v>
      </c>
      <c r="B11" s="183" t="s">
        <v>79</v>
      </c>
      <c r="C11" s="183"/>
      <c r="D11" s="183"/>
      <c r="E11" s="183"/>
      <c r="F11" s="183"/>
      <c r="G11" s="183"/>
      <c r="H11" s="183"/>
    </row>
    <row r="12" spans="1:50" ht="31.5">
      <c r="A12" s="12" t="s">
        <v>154</v>
      </c>
      <c r="B12" s="183" t="s">
        <v>80</v>
      </c>
      <c r="C12" s="183"/>
      <c r="D12" s="183"/>
      <c r="E12" s="183"/>
      <c r="F12" s="183"/>
      <c r="G12" s="183"/>
      <c r="H12" s="183"/>
    </row>
    <row r="13" spans="1:50" ht="58.5" customHeight="1">
      <c r="A13" s="9" t="s">
        <v>81</v>
      </c>
      <c r="B13" s="183" t="s">
        <v>82</v>
      </c>
      <c r="C13" s="183"/>
      <c r="D13" s="183"/>
      <c r="E13" s="183"/>
      <c r="F13" s="183"/>
      <c r="G13" s="183"/>
      <c r="H13" s="183"/>
    </row>
    <row r="14" spans="1:50" ht="31.5">
      <c r="A14" s="9" t="s">
        <v>6</v>
      </c>
      <c r="B14" s="183" t="s">
        <v>83</v>
      </c>
      <c r="C14" s="183"/>
      <c r="D14" s="183"/>
      <c r="E14" s="183"/>
      <c r="F14" s="183"/>
      <c r="G14" s="183"/>
      <c r="H14" s="183"/>
    </row>
    <row r="15" spans="1:50" ht="47.25">
      <c r="A15" s="9" t="s">
        <v>7</v>
      </c>
      <c r="B15" s="183" t="s">
        <v>84</v>
      </c>
      <c r="C15" s="183"/>
      <c r="D15" s="183"/>
      <c r="E15" s="183"/>
      <c r="F15" s="183"/>
      <c r="G15" s="183"/>
      <c r="H15" s="183"/>
    </row>
    <row r="16" spans="1:50" ht="45" customHeight="1">
      <c r="A16" s="9" t="s">
        <v>8</v>
      </c>
      <c r="B16" s="183" t="s">
        <v>85</v>
      </c>
      <c r="C16" s="183"/>
      <c r="D16" s="183"/>
      <c r="E16" s="183"/>
      <c r="F16" s="183"/>
      <c r="G16" s="183"/>
      <c r="H16" s="183"/>
    </row>
    <row r="17" spans="1:8" ht="47.25">
      <c r="A17" s="9" t="s">
        <v>9</v>
      </c>
      <c r="B17" s="183" t="s">
        <v>86</v>
      </c>
      <c r="C17" s="183"/>
      <c r="D17" s="183"/>
      <c r="E17" s="183"/>
      <c r="F17" s="183"/>
      <c r="G17" s="183"/>
      <c r="H17" s="183"/>
    </row>
    <row r="18" spans="1:8" ht="47.25">
      <c r="A18" s="12" t="s">
        <v>87</v>
      </c>
      <c r="B18" s="183" t="s">
        <v>88</v>
      </c>
      <c r="C18" s="183"/>
      <c r="D18" s="183"/>
      <c r="E18" s="183"/>
      <c r="F18" s="183"/>
      <c r="G18" s="183"/>
      <c r="H18" s="183"/>
    </row>
    <row r="19" spans="1:8" ht="60" customHeight="1">
      <c r="A19" s="12" t="s">
        <v>10</v>
      </c>
      <c r="B19" s="183" t="s">
        <v>89</v>
      </c>
      <c r="C19" s="183"/>
      <c r="D19" s="183"/>
      <c r="E19" s="183"/>
      <c r="F19" s="183"/>
      <c r="G19" s="183"/>
      <c r="H19" s="183"/>
    </row>
    <row r="20" spans="1:8" ht="31.5">
      <c r="A20" s="9" t="s">
        <v>11</v>
      </c>
      <c r="B20" s="183" t="s">
        <v>90</v>
      </c>
      <c r="C20" s="183"/>
      <c r="D20" s="183"/>
      <c r="E20" s="183"/>
      <c r="F20" s="183"/>
      <c r="G20" s="183"/>
      <c r="H20" s="183"/>
    </row>
    <row r="21" spans="1:8" ht="31.5">
      <c r="A21" s="9" t="s">
        <v>152</v>
      </c>
      <c r="B21" s="183" t="s">
        <v>91</v>
      </c>
      <c r="C21" s="183"/>
      <c r="D21" s="183"/>
      <c r="E21" s="183"/>
      <c r="F21" s="183"/>
      <c r="G21" s="183"/>
      <c r="H21" s="183"/>
    </row>
    <row r="22" spans="1:8" ht="31.5">
      <c r="A22" s="9" t="s">
        <v>153</v>
      </c>
      <c r="B22" s="183" t="s">
        <v>92</v>
      </c>
      <c r="C22" s="183"/>
      <c r="D22" s="183"/>
      <c r="E22" s="183"/>
      <c r="F22" s="183"/>
      <c r="G22" s="183"/>
      <c r="H22" s="183"/>
    </row>
    <row r="23" spans="1:8">
      <c r="A23" s="186"/>
      <c r="B23" s="187"/>
      <c r="C23" s="187"/>
      <c r="D23" s="187"/>
      <c r="E23" s="187"/>
      <c r="F23" s="187"/>
      <c r="G23" s="187"/>
      <c r="H23" s="187"/>
    </row>
    <row r="24" spans="1:8" ht="33" customHeight="1">
      <c r="A24" s="185" t="s">
        <v>93</v>
      </c>
      <c r="B24" s="185"/>
      <c r="C24" s="185"/>
      <c r="D24" s="185"/>
      <c r="E24" s="185"/>
      <c r="F24" s="185"/>
      <c r="G24" s="185"/>
      <c r="H24" s="185"/>
    </row>
    <row r="25" spans="1:8" ht="102" customHeight="1">
      <c r="A25" s="189" t="s">
        <v>94</v>
      </c>
      <c r="B25" s="189"/>
      <c r="C25" s="189"/>
      <c r="D25" s="189"/>
      <c r="E25" s="189"/>
      <c r="F25" s="189"/>
      <c r="G25" s="189"/>
      <c r="H25" s="189"/>
    </row>
    <row r="26" spans="1:8" ht="147.94999999999999" customHeight="1">
      <c r="A26" s="12" t="s">
        <v>95</v>
      </c>
      <c r="B26" s="183" t="s">
        <v>96</v>
      </c>
      <c r="C26" s="183"/>
      <c r="D26" s="183"/>
      <c r="E26" s="183"/>
      <c r="F26" s="183"/>
      <c r="G26" s="183"/>
      <c r="H26" s="183"/>
    </row>
    <row r="27" spans="1:8" ht="59.45" customHeight="1">
      <c r="A27" s="12" t="s">
        <v>97</v>
      </c>
      <c r="B27" s="183" t="s">
        <v>98</v>
      </c>
      <c r="C27" s="183"/>
      <c r="D27" s="183"/>
      <c r="E27" s="183"/>
      <c r="F27" s="183"/>
      <c r="G27" s="183"/>
      <c r="H27" s="183"/>
    </row>
    <row r="28" spans="1:8" ht="42" customHeight="1">
      <c r="A28" s="12" t="s">
        <v>99</v>
      </c>
      <c r="B28" s="183" t="s">
        <v>100</v>
      </c>
      <c r="C28" s="183"/>
      <c r="D28" s="183"/>
      <c r="E28" s="183"/>
      <c r="F28" s="183"/>
      <c r="G28" s="183"/>
      <c r="H28" s="183"/>
    </row>
    <row r="29" spans="1:8" ht="28.5" customHeight="1">
      <c r="A29" s="12" t="s">
        <v>101</v>
      </c>
      <c r="B29" s="183" t="s">
        <v>102</v>
      </c>
      <c r="C29" s="183"/>
      <c r="D29" s="183"/>
      <c r="E29" s="183"/>
      <c r="F29" s="183"/>
      <c r="G29" s="183"/>
      <c r="H29" s="183"/>
    </row>
    <row r="30" spans="1:8">
      <c r="A30" s="188"/>
      <c r="B30" s="188"/>
      <c r="C30" s="188"/>
      <c r="D30" s="188"/>
      <c r="E30" s="188"/>
      <c r="F30" s="188"/>
      <c r="G30" s="188"/>
      <c r="H30" s="188"/>
    </row>
    <row r="31" spans="1:8" ht="33" customHeight="1">
      <c r="A31" s="185" t="s">
        <v>103</v>
      </c>
      <c r="B31" s="185"/>
      <c r="C31" s="185"/>
      <c r="D31" s="185"/>
      <c r="E31" s="185"/>
      <c r="F31" s="185"/>
      <c r="G31" s="185"/>
      <c r="H31" s="185"/>
    </row>
    <row r="32" spans="1:8" ht="42" customHeight="1">
      <c r="A32" s="9" t="s">
        <v>12</v>
      </c>
      <c r="B32" s="196" t="s">
        <v>104</v>
      </c>
      <c r="C32" s="197"/>
      <c r="D32" s="197"/>
      <c r="E32" s="197"/>
      <c r="F32" s="197"/>
      <c r="G32" s="197"/>
      <c r="H32" s="198"/>
    </row>
    <row r="33" spans="1:8" ht="43.5" customHeight="1">
      <c r="A33" s="9" t="s">
        <v>13</v>
      </c>
      <c r="B33" s="196" t="s">
        <v>105</v>
      </c>
      <c r="C33" s="197"/>
      <c r="D33" s="197"/>
      <c r="E33" s="197"/>
      <c r="F33" s="197"/>
      <c r="G33" s="197"/>
      <c r="H33" s="198"/>
    </row>
    <row r="34" spans="1:8" ht="40.5" customHeight="1">
      <c r="A34" s="9" t="s">
        <v>14</v>
      </c>
      <c r="B34" s="196" t="s">
        <v>106</v>
      </c>
      <c r="C34" s="197"/>
      <c r="D34" s="197"/>
      <c r="E34" s="197"/>
      <c r="F34" s="197"/>
      <c r="G34" s="197"/>
      <c r="H34" s="198"/>
    </row>
    <row r="35" spans="1:8" ht="75.75" customHeight="1">
      <c r="A35" s="14" t="s">
        <v>107</v>
      </c>
      <c r="B35" s="193" t="s">
        <v>108</v>
      </c>
      <c r="C35" s="194"/>
      <c r="D35" s="194"/>
      <c r="E35" s="194"/>
      <c r="F35" s="194"/>
      <c r="G35" s="194"/>
      <c r="H35" s="195"/>
    </row>
    <row r="36" spans="1:8" ht="27.6" customHeight="1">
      <c r="A36" s="14" t="s">
        <v>15</v>
      </c>
      <c r="B36" s="207" t="s">
        <v>109</v>
      </c>
      <c r="C36" s="208"/>
      <c r="D36" s="208"/>
      <c r="E36" s="208"/>
      <c r="F36" s="208"/>
      <c r="G36" s="208"/>
      <c r="H36" s="209"/>
    </row>
    <row r="37" spans="1:8" ht="47.45" customHeight="1">
      <c r="A37" s="14" t="s">
        <v>135</v>
      </c>
      <c r="B37" s="207" t="s">
        <v>110</v>
      </c>
      <c r="C37" s="208"/>
      <c r="D37" s="208"/>
      <c r="E37" s="208"/>
      <c r="F37" s="208"/>
      <c r="G37" s="208"/>
      <c r="H37" s="209"/>
    </row>
    <row r="38" spans="1:8" ht="57.6" customHeight="1">
      <c r="A38" s="14" t="s">
        <v>68</v>
      </c>
      <c r="B38" s="207" t="s">
        <v>111</v>
      </c>
      <c r="C38" s="208"/>
      <c r="D38" s="208"/>
      <c r="E38" s="208"/>
      <c r="F38" s="208"/>
      <c r="G38" s="208"/>
      <c r="H38" s="209"/>
    </row>
    <row r="39" spans="1:8" ht="45.75" customHeight="1">
      <c r="A39" s="15" t="s">
        <v>16</v>
      </c>
      <c r="B39" s="207" t="s">
        <v>112</v>
      </c>
      <c r="C39" s="208"/>
      <c r="D39" s="208"/>
      <c r="E39" s="208"/>
      <c r="F39" s="208"/>
      <c r="G39" s="208"/>
      <c r="H39" s="209"/>
    </row>
    <row r="40" spans="1:8" ht="39.75" customHeight="1">
      <c r="A40" s="15" t="s">
        <v>17</v>
      </c>
      <c r="B40" s="207" t="s">
        <v>113</v>
      </c>
      <c r="C40" s="208"/>
      <c r="D40" s="208"/>
      <c r="E40" s="208"/>
      <c r="F40" s="208"/>
      <c r="G40" s="208"/>
      <c r="H40" s="209"/>
    </row>
    <row r="41" spans="1:8" ht="41.45" customHeight="1">
      <c r="A41" s="10" t="s">
        <v>18</v>
      </c>
      <c r="B41" s="199" t="s">
        <v>114</v>
      </c>
      <c r="C41" s="200"/>
      <c r="D41" s="200"/>
      <c r="E41" s="200"/>
      <c r="F41" s="200"/>
      <c r="G41" s="200"/>
      <c r="H41" s="201"/>
    </row>
    <row r="43" spans="1:8" ht="33" customHeight="1">
      <c r="A43" s="203" t="s">
        <v>67</v>
      </c>
      <c r="B43" s="203"/>
      <c r="C43" s="203"/>
      <c r="D43" s="203"/>
      <c r="E43" s="203"/>
      <c r="F43" s="203"/>
      <c r="G43" s="203"/>
      <c r="H43" s="203"/>
    </row>
    <row r="44" spans="1:8" ht="39.950000000000003" customHeight="1">
      <c r="A44" s="10" t="s">
        <v>19</v>
      </c>
      <c r="B44" s="199" t="s">
        <v>115</v>
      </c>
      <c r="C44" s="200"/>
      <c r="D44" s="200"/>
      <c r="E44" s="200"/>
      <c r="F44" s="200"/>
      <c r="G44" s="200"/>
      <c r="H44" s="201"/>
    </row>
    <row r="45" spans="1:8" ht="39.950000000000003" customHeight="1">
      <c r="A45" s="10" t="s">
        <v>20</v>
      </c>
      <c r="B45" s="199" t="s">
        <v>116</v>
      </c>
      <c r="C45" s="200"/>
      <c r="D45" s="200"/>
      <c r="E45" s="200"/>
      <c r="F45" s="200"/>
      <c r="G45" s="200"/>
      <c r="H45" s="201"/>
    </row>
    <row r="46" spans="1:8" ht="39.950000000000003" customHeight="1">
      <c r="A46" s="10" t="s">
        <v>21</v>
      </c>
      <c r="B46" s="199" t="s">
        <v>117</v>
      </c>
      <c r="C46" s="200"/>
      <c r="D46" s="200"/>
      <c r="E46" s="200"/>
      <c r="F46" s="200"/>
      <c r="G46" s="200"/>
      <c r="H46" s="201"/>
    </row>
    <row r="47" spans="1:8" ht="39.950000000000003" customHeight="1">
      <c r="A47" s="10" t="s">
        <v>22</v>
      </c>
      <c r="B47" s="199" t="s">
        <v>118</v>
      </c>
      <c r="C47" s="200"/>
      <c r="D47" s="200"/>
      <c r="E47" s="200"/>
      <c r="F47" s="200"/>
      <c r="G47" s="200"/>
      <c r="H47" s="201"/>
    </row>
    <row r="48" spans="1:8" ht="39.950000000000003" customHeight="1">
      <c r="A48" s="10" t="s">
        <v>23</v>
      </c>
      <c r="B48" s="199" t="s">
        <v>119</v>
      </c>
      <c r="C48" s="200"/>
      <c r="D48" s="200"/>
      <c r="E48" s="200"/>
      <c r="F48" s="200"/>
      <c r="G48" s="200"/>
      <c r="H48" s="201"/>
    </row>
    <row r="49" spans="1:8">
      <c r="A49" s="202"/>
      <c r="B49" s="202"/>
      <c r="C49" s="202"/>
      <c r="D49" s="202"/>
      <c r="E49" s="202"/>
      <c r="F49" s="202"/>
      <c r="G49" s="202"/>
      <c r="H49" s="202"/>
    </row>
    <row r="50" spans="1:8" ht="33" customHeight="1">
      <c r="A50" s="203" t="s">
        <v>0</v>
      </c>
      <c r="B50" s="203"/>
      <c r="C50" s="203"/>
      <c r="D50" s="203"/>
      <c r="E50" s="203"/>
      <c r="F50" s="203"/>
      <c r="G50" s="203"/>
      <c r="H50" s="203"/>
    </row>
    <row r="51" spans="1:8" ht="44.25" customHeight="1">
      <c r="A51" s="10" t="s">
        <v>24</v>
      </c>
      <c r="B51" s="190" t="s">
        <v>120</v>
      </c>
      <c r="C51" s="191"/>
      <c r="D51" s="191"/>
      <c r="E51" s="191"/>
      <c r="F51" s="191"/>
      <c r="G51" s="191"/>
      <c r="H51" s="192"/>
    </row>
    <row r="52" spans="1:8" ht="90.95" customHeight="1">
      <c r="A52" s="10" t="s">
        <v>25</v>
      </c>
      <c r="B52" s="196" t="s">
        <v>136</v>
      </c>
      <c r="C52" s="197"/>
      <c r="D52" s="197"/>
      <c r="E52" s="197"/>
      <c r="F52" s="197"/>
      <c r="G52" s="197"/>
      <c r="H52" s="198"/>
    </row>
    <row r="53" spans="1:8" ht="40.5" customHeight="1">
      <c r="A53" s="10" t="s">
        <v>26</v>
      </c>
      <c r="B53" s="190" t="s">
        <v>121</v>
      </c>
      <c r="C53" s="191"/>
      <c r="D53" s="191"/>
      <c r="E53" s="191"/>
      <c r="F53" s="191"/>
      <c r="G53" s="191"/>
      <c r="H53" s="192"/>
    </row>
    <row r="54" spans="1:8" ht="32.25" customHeight="1">
      <c r="A54" s="10" t="s">
        <v>27</v>
      </c>
      <c r="B54" s="190" t="s">
        <v>122</v>
      </c>
      <c r="C54" s="191"/>
      <c r="D54" s="191"/>
      <c r="E54" s="191"/>
      <c r="F54" s="191"/>
      <c r="G54" s="191"/>
      <c r="H54" s="192"/>
    </row>
    <row r="55" spans="1:8" ht="35.1" customHeight="1">
      <c r="A55" s="9" t="s">
        <v>28</v>
      </c>
      <c r="B55" s="190" t="s">
        <v>123</v>
      </c>
      <c r="C55" s="191"/>
      <c r="D55" s="191"/>
      <c r="E55" s="191"/>
      <c r="F55" s="191"/>
      <c r="G55" s="191"/>
      <c r="H55" s="192"/>
    </row>
    <row r="56" spans="1:8" ht="40.5" customHeight="1">
      <c r="A56" s="12" t="s">
        <v>29</v>
      </c>
      <c r="B56" s="190" t="s">
        <v>124</v>
      </c>
      <c r="C56" s="191"/>
      <c r="D56" s="191"/>
      <c r="E56" s="191"/>
      <c r="F56" s="191"/>
      <c r="G56" s="191"/>
      <c r="H56" s="192"/>
    </row>
    <row r="57" spans="1:8" ht="40.5" customHeight="1">
      <c r="A57" s="12" t="s">
        <v>30</v>
      </c>
      <c r="B57" s="190" t="s">
        <v>125</v>
      </c>
      <c r="C57" s="191"/>
      <c r="D57" s="191"/>
      <c r="E57" s="191"/>
      <c r="F57" s="191"/>
      <c r="G57" s="191"/>
      <c r="H57" s="192"/>
    </row>
    <row r="58" spans="1:8" ht="35.1" customHeight="1">
      <c r="A58" s="12" t="s">
        <v>31</v>
      </c>
      <c r="B58" s="190" t="s">
        <v>126</v>
      </c>
      <c r="C58" s="191"/>
      <c r="D58" s="191"/>
      <c r="E58" s="191"/>
      <c r="F58" s="191"/>
      <c r="G58" s="191"/>
      <c r="H58" s="192"/>
    </row>
    <row r="59" spans="1:8" ht="36" customHeight="1">
      <c r="A59" s="12" t="s">
        <v>32</v>
      </c>
      <c r="B59" s="190" t="s">
        <v>127</v>
      </c>
      <c r="C59" s="191"/>
      <c r="D59" s="191"/>
      <c r="E59" s="191"/>
      <c r="F59" s="191"/>
      <c r="G59" s="191"/>
      <c r="H59" s="192"/>
    </row>
    <row r="60" spans="1:8" ht="54.75" customHeight="1">
      <c r="A60" s="9" t="s">
        <v>128</v>
      </c>
      <c r="B60" s="190" t="s">
        <v>129</v>
      </c>
      <c r="C60" s="191"/>
      <c r="D60" s="191"/>
      <c r="E60" s="191"/>
      <c r="F60" s="191"/>
      <c r="G60" s="191"/>
      <c r="H60" s="192"/>
    </row>
    <row r="62" spans="1:8" ht="134.44999999999999" customHeight="1">
      <c r="A62" s="205" t="s">
        <v>130</v>
      </c>
      <c r="B62" s="206"/>
      <c r="C62" s="206"/>
      <c r="D62" s="206"/>
      <c r="E62" s="206"/>
      <c r="F62" s="206"/>
      <c r="G62" s="206"/>
      <c r="H62" s="206"/>
    </row>
    <row r="63" spans="1:8" ht="64.5" customHeight="1">
      <c r="A63" s="204" t="s">
        <v>131</v>
      </c>
      <c r="B63" s="204"/>
      <c r="C63" s="183" t="s">
        <v>132</v>
      </c>
      <c r="D63" s="183"/>
      <c r="E63" s="183"/>
      <c r="F63" s="183"/>
      <c r="G63" s="183"/>
      <c r="H63" s="183"/>
    </row>
    <row r="64" spans="1:8" ht="49.5" customHeight="1">
      <c r="A64" s="204" t="s">
        <v>133</v>
      </c>
      <c r="B64" s="204"/>
      <c r="C64" s="183" t="s">
        <v>134</v>
      </c>
      <c r="D64" s="183"/>
      <c r="E64" s="183"/>
      <c r="F64" s="183"/>
      <c r="G64" s="183"/>
      <c r="H64" s="183"/>
    </row>
  </sheetData>
  <mergeCells count="63">
    <mergeCell ref="B38:H38"/>
    <mergeCell ref="B37:H37"/>
    <mergeCell ref="B36:H36"/>
    <mergeCell ref="A43:H43"/>
    <mergeCell ref="B39:H39"/>
    <mergeCell ref="B40:H40"/>
    <mergeCell ref="B41:H41"/>
    <mergeCell ref="B54:H54"/>
    <mergeCell ref="B53:H53"/>
    <mergeCell ref="B52:H52"/>
    <mergeCell ref="B51:H51"/>
    <mergeCell ref="B44:H44"/>
    <mergeCell ref="A64:B64"/>
    <mergeCell ref="C64:H64"/>
    <mergeCell ref="A62:H62"/>
    <mergeCell ref="A63:B63"/>
    <mergeCell ref="C63:H63"/>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31:H31"/>
    <mergeCell ref="B28:H28"/>
    <mergeCell ref="B29:H29"/>
    <mergeCell ref="B20:H20"/>
    <mergeCell ref="B21:H21"/>
    <mergeCell ref="B22:H22"/>
    <mergeCell ref="A23:H23"/>
    <mergeCell ref="A24:H24"/>
    <mergeCell ref="A30:H30"/>
    <mergeCell ref="A25:H25"/>
    <mergeCell ref="B26:H26"/>
    <mergeCell ref="B27:H27"/>
    <mergeCell ref="B19:H19"/>
    <mergeCell ref="B8:H8"/>
    <mergeCell ref="B9:H9"/>
    <mergeCell ref="B10:H10"/>
    <mergeCell ref="B11:H11"/>
    <mergeCell ref="B12:H12"/>
    <mergeCell ref="B13:H13"/>
    <mergeCell ref="B14:H14"/>
    <mergeCell ref="B15:H15"/>
    <mergeCell ref="B16:H16"/>
    <mergeCell ref="B17:H17"/>
    <mergeCell ref="B18:H18"/>
    <mergeCell ref="B7:H7"/>
    <mergeCell ref="A1:H1"/>
    <mergeCell ref="A3:H3"/>
    <mergeCell ref="B4:H4"/>
    <mergeCell ref="B5:H5"/>
    <mergeCell ref="B6:H6"/>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02"/>
  <sheetViews>
    <sheetView tabSelected="1" topLeftCell="BE1" zoomScale="60" zoomScaleNormal="60" workbookViewId="0">
      <pane ySplit="8" topLeftCell="A54" activePane="bottomLeft" state="frozen"/>
      <selection activeCell="AW1" sqref="AW1"/>
      <selection pane="bottomLeft" activeCell="BJ57" sqref="BJ57"/>
    </sheetView>
  </sheetViews>
  <sheetFormatPr baseColWidth="10" defaultColWidth="10.85546875" defaultRowHeight="15"/>
  <cols>
    <col min="1" max="1" width="20.85546875" style="17" customWidth="1"/>
    <col min="2" max="2" width="22.140625" style="19" customWidth="1"/>
    <col min="3" max="3" width="23.5703125" style="19" customWidth="1"/>
    <col min="4" max="4" width="24.5703125" style="19" customWidth="1"/>
    <col min="5" max="5" width="23.28515625" style="19" customWidth="1"/>
    <col min="6" max="6" width="26.7109375" style="19" customWidth="1"/>
    <col min="7" max="7" width="14.5703125" style="163" customWidth="1"/>
    <col min="8" max="8" width="17.5703125" style="19" customWidth="1"/>
    <col min="9" max="9" width="21.42578125" style="163" customWidth="1"/>
    <col min="10" max="10" width="16.85546875" style="164" customWidth="1"/>
    <col min="11" max="11" width="43.5703125" style="165" customWidth="1"/>
    <col min="12" max="12" width="18.7109375" style="19" customWidth="1"/>
    <col min="13" max="13" width="25.140625" style="19" customWidth="1"/>
    <col min="14" max="14" width="45.140625" style="165" customWidth="1"/>
    <col min="15" max="16" width="13.85546875" style="19" customWidth="1"/>
    <col min="17" max="17" width="20.5703125" style="19" customWidth="1"/>
    <col min="18" max="18" width="17.42578125" style="163" customWidth="1"/>
    <col min="19" max="24" width="16.85546875" style="167" customWidth="1"/>
    <col min="25" max="25" width="23.5703125" style="167" customWidth="1"/>
    <col min="26" max="26" width="18.5703125" style="168" customWidth="1"/>
    <col min="27" max="28" width="18.5703125" style="169" customWidth="1"/>
    <col min="29" max="29" width="23.5703125" style="170" customWidth="1"/>
    <col min="30" max="30" width="27.5703125" style="170" customWidth="1"/>
    <col min="31" max="31" width="36.140625" style="171" customWidth="1"/>
    <col min="32" max="32" width="18.42578125" style="172" customWidth="1"/>
    <col min="33" max="33" width="29.42578125" style="173" customWidth="1"/>
    <col min="34" max="34" width="61.42578125" style="174" customWidth="1"/>
    <col min="35" max="35" width="20.5703125" style="175" customWidth="1"/>
    <col min="36" max="41" width="17.5703125" style="176" customWidth="1"/>
    <col min="42" max="43" width="17.5703125" style="177" customWidth="1"/>
    <col min="44" max="44" width="17.5703125" style="178" customWidth="1"/>
    <col min="45" max="45" width="17.5703125" style="163" customWidth="1"/>
    <col min="46" max="46" width="17.5703125" style="179" customWidth="1"/>
    <col min="47" max="47" width="19.7109375" style="19" customWidth="1"/>
    <col min="48" max="48" width="19.7109375" style="17" customWidth="1"/>
    <col min="49" max="49" width="19.7109375" style="180" customWidth="1"/>
    <col min="50" max="50" width="22.42578125" style="180" customWidth="1"/>
    <col min="51" max="51" width="19.7109375" style="17" customWidth="1"/>
    <col min="52" max="52" width="23.42578125" style="17" customWidth="1"/>
    <col min="53" max="53" width="29.140625" style="17" customWidth="1"/>
    <col min="54" max="54" width="21.140625" style="19" customWidth="1"/>
    <col min="55" max="55" width="30.85546875" style="17" customWidth="1"/>
    <col min="56" max="56" width="28" style="17" customWidth="1"/>
    <col min="57" max="57" width="19.5703125" style="19" customWidth="1"/>
    <col min="58" max="58" width="26.28515625" style="19" customWidth="1"/>
    <col min="59" max="59" width="22.140625" style="19" customWidth="1"/>
    <col min="60" max="61" width="19.5703125" style="19" customWidth="1"/>
    <col min="62" max="62" width="28.140625" style="19" customWidth="1"/>
    <col min="63" max="63" width="27.7109375" style="19" customWidth="1"/>
    <col min="64" max="64" width="23.5703125" style="19" customWidth="1"/>
    <col min="65" max="65" width="25.28515625" style="19" customWidth="1"/>
    <col min="66" max="66" width="24.5703125" style="19" customWidth="1"/>
    <col min="67" max="67" width="23.140625" style="19" customWidth="1"/>
    <col min="68" max="68" width="41.5703125" style="181" customWidth="1"/>
    <col min="69" max="70" width="53" style="19" customWidth="1"/>
    <col min="71" max="71" width="103.85546875" style="165" customWidth="1"/>
    <col min="72" max="16384" width="10.85546875" style="23"/>
  </cols>
  <sheetData>
    <row r="1" spans="1:71" ht="9.9499999999999993" hidden="1" customHeight="1">
      <c r="B1" s="257" t="s">
        <v>137</v>
      </c>
      <c r="C1" s="257"/>
      <c r="D1" s="258" t="s">
        <v>151</v>
      </c>
      <c r="E1" s="259"/>
      <c r="F1" s="259"/>
      <c r="G1" s="259"/>
      <c r="H1" s="259"/>
      <c r="I1" s="259"/>
      <c r="J1" s="260"/>
      <c r="K1" s="261"/>
      <c r="L1" s="259"/>
      <c r="M1" s="259"/>
      <c r="N1" s="261"/>
      <c r="O1" s="259"/>
      <c r="P1" s="259"/>
      <c r="Q1" s="262"/>
      <c r="R1" s="259"/>
      <c r="S1" s="259"/>
      <c r="T1" s="259"/>
      <c r="U1" s="259"/>
      <c r="V1" s="259"/>
      <c r="W1" s="259"/>
      <c r="X1" s="259"/>
      <c r="Y1" s="259"/>
      <c r="Z1" s="259"/>
      <c r="AA1" s="263"/>
      <c r="AB1" s="263"/>
      <c r="AC1" s="262"/>
      <c r="AD1" s="262"/>
      <c r="AE1" s="260"/>
      <c r="AF1" s="260"/>
      <c r="AG1" s="259"/>
      <c r="AH1" s="261"/>
      <c r="AI1" s="262"/>
      <c r="AJ1" s="259"/>
      <c r="AK1" s="259"/>
      <c r="AL1" s="259"/>
      <c r="AM1" s="259"/>
      <c r="AN1" s="259"/>
      <c r="AO1" s="259"/>
      <c r="AP1" s="264"/>
      <c r="AQ1" s="264"/>
      <c r="AR1" s="265"/>
      <c r="AS1" s="265"/>
      <c r="AT1" s="265"/>
      <c r="AU1" s="260"/>
      <c r="AV1" s="260"/>
      <c r="AW1" s="259"/>
      <c r="AX1" s="260"/>
      <c r="AY1" s="260"/>
      <c r="AZ1" s="260"/>
      <c r="BA1" s="260"/>
      <c r="BB1" s="266"/>
      <c r="BC1" s="18" t="s">
        <v>138</v>
      </c>
      <c r="BP1" s="20"/>
      <c r="BQ1" s="21"/>
      <c r="BR1" s="21"/>
      <c r="BS1" s="22"/>
    </row>
    <row r="2" spans="1:71" ht="8.4499999999999993" hidden="1" customHeight="1">
      <c r="B2" s="257"/>
      <c r="C2" s="257"/>
      <c r="D2" s="258" t="s">
        <v>139</v>
      </c>
      <c r="E2" s="259"/>
      <c r="F2" s="259"/>
      <c r="G2" s="259"/>
      <c r="H2" s="259"/>
      <c r="I2" s="259"/>
      <c r="J2" s="260"/>
      <c r="K2" s="261"/>
      <c r="L2" s="259"/>
      <c r="M2" s="259"/>
      <c r="N2" s="261"/>
      <c r="O2" s="259"/>
      <c r="P2" s="259"/>
      <c r="Q2" s="262"/>
      <c r="R2" s="259"/>
      <c r="S2" s="259"/>
      <c r="T2" s="259"/>
      <c r="U2" s="259"/>
      <c r="V2" s="259"/>
      <c r="W2" s="259"/>
      <c r="X2" s="259"/>
      <c r="Y2" s="259"/>
      <c r="Z2" s="259"/>
      <c r="AA2" s="263"/>
      <c r="AB2" s="263"/>
      <c r="AC2" s="262"/>
      <c r="AD2" s="262"/>
      <c r="AE2" s="260"/>
      <c r="AF2" s="260"/>
      <c r="AG2" s="259"/>
      <c r="AH2" s="261"/>
      <c r="AI2" s="262"/>
      <c r="AJ2" s="259"/>
      <c r="AK2" s="259"/>
      <c r="AL2" s="259"/>
      <c r="AM2" s="259"/>
      <c r="AN2" s="259"/>
      <c r="AO2" s="259"/>
      <c r="AP2" s="264"/>
      <c r="AQ2" s="264"/>
      <c r="AR2" s="265"/>
      <c r="AS2" s="265"/>
      <c r="AT2" s="265"/>
      <c r="AU2" s="260"/>
      <c r="AV2" s="260"/>
      <c r="AW2" s="259"/>
      <c r="AX2" s="260"/>
      <c r="AY2" s="260"/>
      <c r="AZ2" s="260"/>
      <c r="BA2" s="260"/>
      <c r="BB2" s="266"/>
      <c r="BC2" s="18" t="s">
        <v>140</v>
      </c>
      <c r="BP2" s="20"/>
      <c r="BQ2" s="21"/>
      <c r="BR2" s="21"/>
      <c r="BS2" s="22"/>
    </row>
    <row r="3" spans="1:71" ht="13.5" hidden="1" customHeight="1">
      <c r="B3" s="257"/>
      <c r="C3" s="257"/>
      <c r="D3" s="258" t="s">
        <v>141</v>
      </c>
      <c r="E3" s="259"/>
      <c r="F3" s="259"/>
      <c r="G3" s="259"/>
      <c r="H3" s="259"/>
      <c r="I3" s="259"/>
      <c r="J3" s="260"/>
      <c r="K3" s="261"/>
      <c r="L3" s="259"/>
      <c r="M3" s="259"/>
      <c r="N3" s="261"/>
      <c r="O3" s="259"/>
      <c r="P3" s="259"/>
      <c r="Q3" s="262"/>
      <c r="R3" s="259"/>
      <c r="S3" s="259"/>
      <c r="T3" s="259"/>
      <c r="U3" s="259"/>
      <c r="V3" s="259"/>
      <c r="W3" s="259"/>
      <c r="X3" s="259"/>
      <c r="Y3" s="259"/>
      <c r="Z3" s="259"/>
      <c r="AA3" s="263"/>
      <c r="AB3" s="263"/>
      <c r="AC3" s="262"/>
      <c r="AD3" s="262"/>
      <c r="AE3" s="260"/>
      <c r="AF3" s="260"/>
      <c r="AG3" s="259"/>
      <c r="AH3" s="261"/>
      <c r="AI3" s="262"/>
      <c r="AJ3" s="259"/>
      <c r="AK3" s="259"/>
      <c r="AL3" s="259"/>
      <c r="AM3" s="259"/>
      <c r="AN3" s="259"/>
      <c r="AO3" s="259"/>
      <c r="AP3" s="264"/>
      <c r="AQ3" s="264"/>
      <c r="AR3" s="265"/>
      <c r="AS3" s="265"/>
      <c r="AT3" s="265"/>
      <c r="AU3" s="260"/>
      <c r="AV3" s="260"/>
      <c r="AW3" s="259"/>
      <c r="AX3" s="260"/>
      <c r="AY3" s="260"/>
      <c r="AZ3" s="260"/>
      <c r="BA3" s="260"/>
      <c r="BB3" s="266"/>
      <c r="BC3" s="18" t="s">
        <v>142</v>
      </c>
      <c r="BP3" s="20"/>
      <c r="BQ3" s="21"/>
      <c r="BR3" s="21"/>
      <c r="BS3" s="22"/>
    </row>
    <row r="4" spans="1:71" ht="21.95" hidden="1" customHeight="1">
      <c r="B4" s="257"/>
      <c r="C4" s="257"/>
      <c r="D4" s="258" t="s">
        <v>143</v>
      </c>
      <c r="E4" s="259"/>
      <c r="F4" s="259"/>
      <c r="G4" s="259"/>
      <c r="H4" s="259"/>
      <c r="I4" s="259"/>
      <c r="J4" s="260"/>
      <c r="K4" s="261"/>
      <c r="L4" s="259"/>
      <c r="M4" s="259"/>
      <c r="N4" s="261"/>
      <c r="O4" s="259"/>
      <c r="P4" s="259"/>
      <c r="Q4" s="262"/>
      <c r="R4" s="259"/>
      <c r="S4" s="259"/>
      <c r="T4" s="259"/>
      <c r="U4" s="259"/>
      <c r="V4" s="259"/>
      <c r="W4" s="259"/>
      <c r="X4" s="259"/>
      <c r="Y4" s="259"/>
      <c r="Z4" s="259"/>
      <c r="AA4" s="263"/>
      <c r="AB4" s="263"/>
      <c r="AC4" s="262"/>
      <c r="AD4" s="262"/>
      <c r="AE4" s="260"/>
      <c r="AF4" s="260"/>
      <c r="AG4" s="259"/>
      <c r="AH4" s="261"/>
      <c r="AI4" s="262"/>
      <c r="AJ4" s="259"/>
      <c r="AK4" s="259"/>
      <c r="AL4" s="259"/>
      <c r="AM4" s="259"/>
      <c r="AN4" s="259"/>
      <c r="AO4" s="259"/>
      <c r="AP4" s="264"/>
      <c r="AQ4" s="264"/>
      <c r="AR4" s="265"/>
      <c r="AS4" s="265"/>
      <c r="AT4" s="265"/>
      <c r="AU4" s="260"/>
      <c r="AV4" s="260"/>
      <c r="AW4" s="259"/>
      <c r="AX4" s="260"/>
      <c r="AY4" s="260"/>
      <c r="AZ4" s="260"/>
      <c r="BA4" s="260"/>
      <c r="BB4" s="266"/>
      <c r="BC4" s="18" t="s">
        <v>144</v>
      </c>
      <c r="BP4" s="20"/>
      <c r="BQ4" s="21"/>
      <c r="BR4" s="21"/>
      <c r="BS4" s="22"/>
    </row>
    <row r="5" spans="1:71" ht="11.1" hidden="1" customHeight="1" thickBot="1">
      <c r="B5" s="267" t="s">
        <v>145</v>
      </c>
      <c r="C5" s="267"/>
      <c r="D5" s="268" t="s">
        <v>157</v>
      </c>
      <c r="E5" s="269"/>
      <c r="F5" s="269"/>
      <c r="G5" s="269"/>
      <c r="H5" s="269"/>
      <c r="I5" s="269"/>
      <c r="J5" s="270"/>
      <c r="K5" s="271"/>
      <c r="L5" s="269"/>
      <c r="M5" s="269"/>
      <c r="N5" s="271"/>
      <c r="O5" s="269"/>
      <c r="P5" s="269"/>
      <c r="Q5" s="272"/>
      <c r="R5" s="269"/>
      <c r="S5" s="269"/>
      <c r="T5" s="269"/>
      <c r="U5" s="269"/>
      <c r="V5" s="269"/>
      <c r="W5" s="269"/>
      <c r="X5" s="269"/>
      <c r="Y5" s="269"/>
      <c r="Z5" s="269"/>
      <c r="AA5" s="273"/>
      <c r="AB5" s="273"/>
      <c r="AC5" s="272"/>
      <c r="AD5" s="272"/>
      <c r="AE5" s="270"/>
      <c r="AF5" s="270"/>
      <c r="AG5" s="269"/>
      <c r="AH5" s="271"/>
      <c r="AI5" s="272"/>
      <c r="AJ5" s="269"/>
      <c r="AK5" s="269"/>
      <c r="AL5" s="269"/>
      <c r="AM5" s="269"/>
      <c r="AN5" s="269"/>
      <c r="AO5" s="269"/>
      <c r="AP5" s="274"/>
      <c r="AQ5" s="274"/>
      <c r="AR5" s="275"/>
      <c r="AS5" s="275"/>
      <c r="AT5" s="275"/>
      <c r="AU5" s="270"/>
      <c r="AV5" s="270"/>
      <c r="AW5" s="269"/>
      <c r="AX5" s="270"/>
      <c r="AY5" s="270"/>
      <c r="AZ5" s="270"/>
      <c r="BA5" s="270"/>
      <c r="BB5" s="276"/>
      <c r="BC5" s="24"/>
      <c r="BP5" s="20"/>
      <c r="BQ5" s="21"/>
      <c r="BR5" s="21"/>
      <c r="BS5" s="22"/>
    </row>
    <row r="6" spans="1:71" ht="56.45" customHeight="1" thickBot="1">
      <c r="A6" s="244" t="s">
        <v>66</v>
      </c>
      <c r="B6" s="250"/>
      <c r="C6" s="250"/>
      <c r="D6" s="250"/>
      <c r="E6" s="250"/>
      <c r="F6" s="250"/>
      <c r="G6" s="249"/>
      <c r="H6" s="250"/>
      <c r="I6" s="249"/>
      <c r="J6" s="277"/>
      <c r="K6" s="278"/>
      <c r="L6" s="250"/>
      <c r="M6" s="250"/>
      <c r="N6" s="278"/>
      <c r="O6" s="250"/>
      <c r="P6" s="250"/>
      <c r="Q6" s="279"/>
      <c r="R6" s="249"/>
      <c r="S6" s="249"/>
      <c r="T6" s="249"/>
      <c r="U6" s="249"/>
      <c r="V6" s="249"/>
      <c r="W6" s="249"/>
      <c r="X6" s="249"/>
      <c r="Y6" s="249"/>
      <c r="Z6" s="249"/>
      <c r="AA6" s="280" t="s">
        <v>147</v>
      </c>
      <c r="AB6" s="281"/>
      <c r="AC6" s="282"/>
      <c r="AD6" s="283"/>
      <c r="AE6" s="280" t="s">
        <v>149</v>
      </c>
      <c r="AF6" s="284"/>
      <c r="AG6" s="285"/>
      <c r="AH6" s="286"/>
      <c r="AI6" s="282"/>
      <c r="AJ6" s="287"/>
      <c r="AK6" s="287"/>
      <c r="AL6" s="287"/>
      <c r="AM6" s="287"/>
      <c r="AN6" s="287"/>
      <c r="AO6" s="287"/>
      <c r="AP6" s="288"/>
      <c r="AQ6" s="288"/>
      <c r="AR6" s="287"/>
      <c r="AS6" s="287"/>
      <c r="AT6" s="287"/>
      <c r="AU6" s="289"/>
      <c r="AV6" s="290"/>
      <c r="AW6" s="248" t="s">
        <v>67</v>
      </c>
      <c r="AX6" s="249"/>
      <c r="AY6" s="250"/>
      <c r="AZ6" s="250"/>
      <c r="BA6" s="245"/>
      <c r="BB6" s="251" t="s">
        <v>0</v>
      </c>
      <c r="BC6" s="252"/>
      <c r="BD6" s="252"/>
      <c r="BE6" s="252"/>
      <c r="BF6" s="252"/>
      <c r="BG6" s="252"/>
      <c r="BH6" s="252"/>
      <c r="BI6" s="252"/>
      <c r="BJ6" s="253"/>
      <c r="BK6" s="253"/>
      <c r="BL6" s="253"/>
      <c r="BM6" s="253"/>
      <c r="BN6" s="253"/>
      <c r="BO6" s="254"/>
      <c r="BP6" s="25"/>
      <c r="BQ6" s="255" t="s">
        <v>148</v>
      </c>
      <c r="BR6" s="252"/>
      <c r="BS6" s="256"/>
    </row>
    <row r="7" spans="1:71" ht="57" customHeight="1" thickBot="1">
      <c r="A7" s="231" t="s">
        <v>71</v>
      </c>
      <c r="B7" s="231" t="s">
        <v>1</v>
      </c>
      <c r="C7" s="231" t="s">
        <v>2</v>
      </c>
      <c r="D7" s="231" t="s">
        <v>146</v>
      </c>
      <c r="E7" s="231" t="s">
        <v>4</v>
      </c>
      <c r="F7" s="231" t="s">
        <v>63</v>
      </c>
      <c r="G7" s="231" t="s">
        <v>65</v>
      </c>
      <c r="H7" s="231" t="s">
        <v>64</v>
      </c>
      <c r="I7" s="231" t="s">
        <v>154</v>
      </c>
      <c r="J7" s="231" t="s">
        <v>5</v>
      </c>
      <c r="K7" s="231" t="s">
        <v>6</v>
      </c>
      <c r="L7" s="231" t="s">
        <v>7</v>
      </c>
      <c r="M7" s="216" t="s">
        <v>8</v>
      </c>
      <c r="N7" s="216" t="s">
        <v>9</v>
      </c>
      <c r="O7" s="244" t="s">
        <v>70</v>
      </c>
      <c r="P7" s="245"/>
      <c r="Q7" s="291" t="s">
        <v>10</v>
      </c>
      <c r="R7" s="216" t="s">
        <v>11</v>
      </c>
      <c r="S7" s="216" t="s">
        <v>152</v>
      </c>
      <c r="T7" s="218" t="s">
        <v>158</v>
      </c>
      <c r="U7" s="218" t="s">
        <v>159</v>
      </c>
      <c r="V7" s="218" t="s">
        <v>160</v>
      </c>
      <c r="W7" s="218" t="s">
        <v>161</v>
      </c>
      <c r="X7" s="218" t="s">
        <v>486</v>
      </c>
      <c r="Y7" s="218" t="s">
        <v>487</v>
      </c>
      <c r="Z7" s="216" t="s">
        <v>153</v>
      </c>
      <c r="AA7" s="216" t="s">
        <v>95</v>
      </c>
      <c r="AB7" s="216" t="s">
        <v>97</v>
      </c>
      <c r="AC7" s="216" t="s">
        <v>99</v>
      </c>
      <c r="AD7" s="216" t="s">
        <v>101</v>
      </c>
      <c r="AE7" s="216" t="s">
        <v>12</v>
      </c>
      <c r="AF7" s="216" t="s">
        <v>13</v>
      </c>
      <c r="AG7" s="216" t="s">
        <v>14</v>
      </c>
      <c r="AH7" s="236" t="s">
        <v>69</v>
      </c>
      <c r="AI7" s="236" t="s">
        <v>15</v>
      </c>
      <c r="AJ7" s="236" t="s">
        <v>156</v>
      </c>
      <c r="AK7" s="236" t="s">
        <v>68</v>
      </c>
      <c r="AL7" s="218" t="s">
        <v>411</v>
      </c>
      <c r="AM7" s="218" t="s">
        <v>412</v>
      </c>
      <c r="AN7" s="218" t="s">
        <v>413</v>
      </c>
      <c r="AO7" s="218" t="s">
        <v>414</v>
      </c>
      <c r="AP7" s="236" t="s">
        <v>16</v>
      </c>
      <c r="AQ7" s="236" t="s">
        <v>17</v>
      </c>
      <c r="AR7" s="246" t="s">
        <v>18</v>
      </c>
      <c r="AS7" s="246" t="s">
        <v>19</v>
      </c>
      <c r="AT7" s="246" t="s">
        <v>415</v>
      </c>
      <c r="AU7" s="238" t="s">
        <v>21</v>
      </c>
      <c r="AV7" s="238" t="s">
        <v>22</v>
      </c>
      <c r="AW7" s="231" t="s">
        <v>23</v>
      </c>
      <c r="AX7" s="238" t="s">
        <v>24</v>
      </c>
      <c r="AY7" s="238" t="s">
        <v>25</v>
      </c>
      <c r="AZ7" s="238" t="s">
        <v>26</v>
      </c>
      <c r="BA7" s="238" t="s">
        <v>27</v>
      </c>
      <c r="BB7" s="231" t="s">
        <v>28</v>
      </c>
      <c r="BC7" s="231" t="s">
        <v>29</v>
      </c>
      <c r="BD7" s="231" t="s">
        <v>30</v>
      </c>
      <c r="BE7" s="231" t="s">
        <v>31</v>
      </c>
      <c r="BF7" s="240" t="s">
        <v>460</v>
      </c>
      <c r="BG7" s="240" t="s">
        <v>461</v>
      </c>
      <c r="BH7" s="240" t="s">
        <v>462</v>
      </c>
      <c r="BI7" s="242" t="s">
        <v>463</v>
      </c>
      <c r="BJ7" s="240" t="s">
        <v>497</v>
      </c>
      <c r="BK7" s="240" t="s">
        <v>498</v>
      </c>
      <c r="BL7" s="240" t="s">
        <v>499</v>
      </c>
      <c r="BM7" s="242" t="s">
        <v>495</v>
      </c>
      <c r="BN7" s="242" t="s">
        <v>496</v>
      </c>
      <c r="BO7" s="234" t="s">
        <v>32</v>
      </c>
      <c r="BP7" s="231" t="s">
        <v>128</v>
      </c>
      <c r="BQ7" s="231" t="s">
        <v>131</v>
      </c>
      <c r="BR7" s="231" t="s">
        <v>133</v>
      </c>
      <c r="BS7" s="230" t="s">
        <v>483</v>
      </c>
    </row>
    <row r="8" spans="1:71" ht="36.950000000000003" customHeight="1" thickBot="1">
      <c r="A8" s="233"/>
      <c r="B8" s="233"/>
      <c r="C8" s="233"/>
      <c r="D8" s="233"/>
      <c r="E8" s="233"/>
      <c r="F8" s="233"/>
      <c r="G8" s="233"/>
      <c r="H8" s="233"/>
      <c r="I8" s="233"/>
      <c r="J8" s="233"/>
      <c r="K8" s="233"/>
      <c r="L8" s="233"/>
      <c r="M8" s="217"/>
      <c r="N8" s="217"/>
      <c r="O8" s="26" t="s">
        <v>33</v>
      </c>
      <c r="P8" s="26" t="s">
        <v>150</v>
      </c>
      <c r="Q8" s="292"/>
      <c r="R8" s="217"/>
      <c r="S8" s="217"/>
      <c r="T8" s="218"/>
      <c r="U8" s="218"/>
      <c r="V8" s="218"/>
      <c r="W8" s="218"/>
      <c r="X8" s="218"/>
      <c r="Y8" s="218"/>
      <c r="Z8" s="217"/>
      <c r="AA8" s="217"/>
      <c r="AB8" s="217"/>
      <c r="AC8" s="217"/>
      <c r="AD8" s="217"/>
      <c r="AE8" s="217"/>
      <c r="AF8" s="217"/>
      <c r="AG8" s="217"/>
      <c r="AH8" s="237"/>
      <c r="AI8" s="237"/>
      <c r="AJ8" s="237"/>
      <c r="AK8" s="237"/>
      <c r="AL8" s="218"/>
      <c r="AM8" s="218"/>
      <c r="AN8" s="218"/>
      <c r="AO8" s="218"/>
      <c r="AP8" s="237"/>
      <c r="AQ8" s="237"/>
      <c r="AR8" s="247"/>
      <c r="AS8" s="247"/>
      <c r="AT8" s="247"/>
      <c r="AU8" s="239"/>
      <c r="AV8" s="239"/>
      <c r="AW8" s="233"/>
      <c r="AX8" s="239"/>
      <c r="AY8" s="239"/>
      <c r="AZ8" s="239"/>
      <c r="BA8" s="239"/>
      <c r="BB8" s="233"/>
      <c r="BC8" s="233"/>
      <c r="BD8" s="233"/>
      <c r="BE8" s="233"/>
      <c r="BF8" s="241"/>
      <c r="BG8" s="241"/>
      <c r="BH8" s="241"/>
      <c r="BI8" s="243"/>
      <c r="BJ8" s="241"/>
      <c r="BK8" s="241"/>
      <c r="BL8" s="241"/>
      <c r="BM8" s="243"/>
      <c r="BN8" s="243"/>
      <c r="BO8" s="235"/>
      <c r="BP8" s="233"/>
      <c r="BQ8" s="232"/>
      <c r="BR8" s="232"/>
      <c r="BS8" s="230"/>
    </row>
    <row r="9" spans="1:71">
      <c r="A9" s="27"/>
      <c r="B9" s="28"/>
      <c r="C9" s="28"/>
      <c r="D9" s="29"/>
      <c r="E9" s="30"/>
      <c r="F9" s="29"/>
      <c r="G9" s="31"/>
      <c r="H9" s="29"/>
      <c r="I9" s="31"/>
      <c r="J9" s="31"/>
      <c r="K9" s="32"/>
      <c r="L9" s="29"/>
      <c r="M9" s="29"/>
      <c r="N9" s="32"/>
      <c r="O9" s="29"/>
      <c r="P9" s="29"/>
      <c r="Q9" s="29"/>
      <c r="R9" s="31"/>
      <c r="S9" s="31"/>
      <c r="T9" s="31"/>
      <c r="U9" s="31"/>
      <c r="V9" s="31"/>
      <c r="W9" s="31"/>
      <c r="X9" s="31"/>
      <c r="Y9" s="31"/>
      <c r="Z9" s="31"/>
      <c r="AA9" s="33"/>
      <c r="AB9" s="33"/>
      <c r="AC9" s="29"/>
      <c r="AD9" s="29"/>
      <c r="AE9" s="31"/>
      <c r="AF9" s="29"/>
      <c r="AG9" s="29"/>
      <c r="AH9" s="32"/>
      <c r="AI9" s="29"/>
      <c r="AJ9" s="31"/>
      <c r="AK9" s="31"/>
      <c r="AL9" s="31"/>
      <c r="AM9" s="31"/>
      <c r="AN9" s="31"/>
      <c r="AO9" s="31"/>
      <c r="AP9" s="34"/>
      <c r="AQ9" s="34"/>
      <c r="AR9" s="33"/>
      <c r="AS9" s="31"/>
      <c r="AT9" s="33"/>
      <c r="AU9" s="29"/>
      <c r="AV9" s="29"/>
      <c r="AW9" s="33"/>
      <c r="AX9" s="33"/>
      <c r="AY9" s="29"/>
      <c r="AZ9" s="29"/>
      <c r="BA9" s="29"/>
      <c r="BB9" s="35"/>
      <c r="BC9" s="35"/>
      <c r="BD9" s="35"/>
      <c r="BE9" s="35"/>
      <c r="BF9" s="35"/>
      <c r="BG9" s="35"/>
      <c r="BH9" s="35"/>
      <c r="BI9" s="35"/>
      <c r="BJ9" s="35"/>
      <c r="BK9" s="35"/>
      <c r="BL9" s="35"/>
      <c r="BM9" s="35"/>
      <c r="BN9" s="35"/>
      <c r="BO9" s="35"/>
      <c r="BP9" s="36"/>
      <c r="BQ9" s="35"/>
      <c r="BR9" s="35"/>
      <c r="BS9" s="37"/>
    </row>
    <row r="10" spans="1:71" ht="62.1" customHeight="1">
      <c r="A10" s="224" t="s">
        <v>162</v>
      </c>
      <c r="B10" s="293" t="s">
        <v>163</v>
      </c>
      <c r="C10" s="293" t="s">
        <v>164</v>
      </c>
      <c r="D10" s="224" t="s">
        <v>165</v>
      </c>
      <c r="E10" s="224" t="s">
        <v>166</v>
      </c>
      <c r="F10" s="224" t="s">
        <v>167</v>
      </c>
      <c r="G10" s="321">
        <v>0.2</v>
      </c>
      <c r="H10" s="224" t="s">
        <v>168</v>
      </c>
      <c r="I10" s="325">
        <v>0.2</v>
      </c>
      <c r="J10" s="293" t="s">
        <v>169</v>
      </c>
      <c r="K10" s="224" t="s">
        <v>170</v>
      </c>
      <c r="L10" s="224" t="s">
        <v>171</v>
      </c>
      <c r="M10" s="224" t="s">
        <v>172</v>
      </c>
      <c r="N10" s="224" t="s">
        <v>173</v>
      </c>
      <c r="O10" s="224"/>
      <c r="P10" s="224" t="s">
        <v>174</v>
      </c>
      <c r="Q10" s="224" t="s">
        <v>175</v>
      </c>
      <c r="R10" s="225">
        <v>402978</v>
      </c>
      <c r="S10" s="225">
        <v>201092</v>
      </c>
      <c r="T10" s="225">
        <v>311</v>
      </c>
      <c r="U10" s="225">
        <v>384</v>
      </c>
      <c r="V10" s="225">
        <v>536</v>
      </c>
      <c r="W10" s="225">
        <f>T10+U10+V10</f>
        <v>1231</v>
      </c>
      <c r="X10" s="219">
        <f>W10/S10</f>
        <v>6.1215761939808645E-3</v>
      </c>
      <c r="Y10" s="219">
        <f>W10/S10</f>
        <v>6.1215761939808645E-3</v>
      </c>
      <c r="Z10" s="313">
        <v>201886</v>
      </c>
      <c r="AA10" s="305" t="s">
        <v>176</v>
      </c>
      <c r="AB10" s="305" t="s">
        <v>177</v>
      </c>
      <c r="AC10" s="306" t="s">
        <v>178</v>
      </c>
      <c r="AD10" s="309" t="s">
        <v>179</v>
      </c>
      <c r="AE10" s="302" t="s">
        <v>180</v>
      </c>
      <c r="AF10" s="312">
        <v>2020130010042</v>
      </c>
      <c r="AG10" s="302" t="s">
        <v>181</v>
      </c>
      <c r="AH10" s="39" t="s">
        <v>182</v>
      </c>
      <c r="AI10" s="40"/>
      <c r="AJ10" s="39">
        <v>18</v>
      </c>
      <c r="AK10" s="41">
        <v>9.7932994773853074E-2</v>
      </c>
      <c r="AL10" s="42">
        <v>18</v>
      </c>
      <c r="AM10" s="42">
        <v>18</v>
      </c>
      <c r="AN10" s="42">
        <v>18</v>
      </c>
      <c r="AO10" s="42">
        <v>18</v>
      </c>
      <c r="AP10" s="43" t="s">
        <v>183</v>
      </c>
      <c r="AQ10" s="44" t="s">
        <v>184</v>
      </c>
      <c r="AR10" s="39"/>
      <c r="AS10" s="39"/>
      <c r="AT10" s="39">
        <v>18</v>
      </c>
      <c r="AU10" s="347" t="s">
        <v>484</v>
      </c>
      <c r="AV10" s="347" t="s">
        <v>485</v>
      </c>
      <c r="AW10" s="429" t="s">
        <v>450</v>
      </c>
      <c r="AX10" s="45">
        <v>20000000</v>
      </c>
      <c r="AY10" s="302" t="s">
        <v>416</v>
      </c>
      <c r="AZ10" s="39" t="s">
        <v>417</v>
      </c>
      <c r="BA10" s="347" t="s">
        <v>418</v>
      </c>
      <c r="BB10" s="40" t="s">
        <v>419</v>
      </c>
      <c r="BC10" s="39"/>
      <c r="BD10" s="43"/>
      <c r="BE10" s="429" t="s">
        <v>450</v>
      </c>
      <c r="BF10" s="424">
        <v>740000000</v>
      </c>
      <c r="BG10" s="424">
        <f>BF10</f>
        <v>740000000</v>
      </c>
      <c r="BH10" s="424">
        <v>389700000</v>
      </c>
      <c r="BI10" s="425">
        <f>+BH10/BG10</f>
        <v>0.52662162162162163</v>
      </c>
      <c r="BJ10" s="459">
        <v>1477148935</v>
      </c>
      <c r="BK10" s="459">
        <v>320929077</v>
      </c>
      <c r="BL10" s="459">
        <v>260929077</v>
      </c>
      <c r="BM10" s="425">
        <f>BK10/BJ10</f>
        <v>0.21726250440684236</v>
      </c>
      <c r="BN10" s="425">
        <f>BL10/BJ10</f>
        <v>0.17664371602447793</v>
      </c>
      <c r="BO10" s="43"/>
      <c r="BP10" s="40"/>
      <c r="BQ10" s="347" t="s">
        <v>464</v>
      </c>
      <c r="BR10" s="347" t="s">
        <v>465</v>
      </c>
      <c r="BS10" s="46" t="s">
        <v>466</v>
      </c>
    </row>
    <row r="11" spans="1:71" ht="85.5">
      <c r="A11" s="224"/>
      <c r="B11" s="293"/>
      <c r="C11" s="293"/>
      <c r="D11" s="224"/>
      <c r="E11" s="224"/>
      <c r="F11" s="224"/>
      <c r="G11" s="224"/>
      <c r="H11" s="224"/>
      <c r="I11" s="297"/>
      <c r="J11" s="293"/>
      <c r="K11" s="224"/>
      <c r="L11" s="224"/>
      <c r="M11" s="224"/>
      <c r="N11" s="224"/>
      <c r="O11" s="224"/>
      <c r="P11" s="224"/>
      <c r="Q11" s="224"/>
      <c r="R11" s="225"/>
      <c r="S11" s="225"/>
      <c r="T11" s="225"/>
      <c r="U11" s="225"/>
      <c r="V11" s="225"/>
      <c r="W11" s="225"/>
      <c r="X11" s="220"/>
      <c r="Y11" s="220"/>
      <c r="Z11" s="314"/>
      <c r="AA11" s="305"/>
      <c r="AB11" s="305"/>
      <c r="AC11" s="307"/>
      <c r="AD11" s="310"/>
      <c r="AE11" s="302"/>
      <c r="AF11" s="312"/>
      <c r="AG11" s="302"/>
      <c r="AH11" s="39" t="s">
        <v>185</v>
      </c>
      <c r="AI11" s="40"/>
      <c r="AJ11" s="39">
        <v>18</v>
      </c>
      <c r="AK11" s="41">
        <v>6.5288663182568721E-2</v>
      </c>
      <c r="AL11" s="42">
        <v>18</v>
      </c>
      <c r="AM11" s="42">
        <v>18</v>
      </c>
      <c r="AN11" s="42">
        <v>18</v>
      </c>
      <c r="AO11" s="42">
        <v>18</v>
      </c>
      <c r="AP11" s="43" t="s">
        <v>183</v>
      </c>
      <c r="AQ11" s="44" t="s">
        <v>184</v>
      </c>
      <c r="AR11" s="39"/>
      <c r="AS11" s="39"/>
      <c r="AT11" s="39">
        <v>18</v>
      </c>
      <c r="AU11" s="383"/>
      <c r="AV11" s="383"/>
      <c r="AW11" s="429"/>
      <c r="AX11" s="45">
        <v>80000000</v>
      </c>
      <c r="AY11" s="302"/>
      <c r="AZ11" s="39" t="s">
        <v>420</v>
      </c>
      <c r="BA11" s="383"/>
      <c r="BB11" s="40" t="s">
        <v>419</v>
      </c>
      <c r="BC11" s="39"/>
      <c r="BD11" s="43"/>
      <c r="BE11" s="429"/>
      <c r="BF11" s="424"/>
      <c r="BG11" s="424"/>
      <c r="BH11" s="424"/>
      <c r="BI11" s="426"/>
      <c r="BJ11" s="460"/>
      <c r="BK11" s="460"/>
      <c r="BL11" s="460"/>
      <c r="BM11" s="426"/>
      <c r="BN11" s="426"/>
      <c r="BO11" s="43"/>
      <c r="BP11" s="40"/>
      <c r="BQ11" s="383"/>
      <c r="BR11" s="383"/>
      <c r="BS11" s="46" t="s">
        <v>467</v>
      </c>
    </row>
    <row r="12" spans="1:71" ht="60">
      <c r="A12" s="224"/>
      <c r="B12" s="293"/>
      <c r="C12" s="293"/>
      <c r="D12" s="224"/>
      <c r="E12" s="224"/>
      <c r="F12" s="224"/>
      <c r="G12" s="224"/>
      <c r="H12" s="224"/>
      <c r="I12" s="297"/>
      <c r="J12" s="293"/>
      <c r="K12" s="224"/>
      <c r="L12" s="224"/>
      <c r="M12" s="224"/>
      <c r="N12" s="224"/>
      <c r="O12" s="224"/>
      <c r="P12" s="224"/>
      <c r="Q12" s="224"/>
      <c r="R12" s="225"/>
      <c r="S12" s="225"/>
      <c r="T12" s="225"/>
      <c r="U12" s="225"/>
      <c r="V12" s="225"/>
      <c r="W12" s="225"/>
      <c r="X12" s="220"/>
      <c r="Y12" s="220"/>
      <c r="Z12" s="314"/>
      <c r="AA12" s="305"/>
      <c r="AB12" s="305"/>
      <c r="AC12" s="307"/>
      <c r="AD12" s="310"/>
      <c r="AE12" s="302"/>
      <c r="AF12" s="312"/>
      <c r="AG12" s="302"/>
      <c r="AH12" s="39" t="s">
        <v>186</v>
      </c>
      <c r="AI12" s="40"/>
      <c r="AJ12" s="39">
        <v>1</v>
      </c>
      <c r="AK12" s="41">
        <v>4.57020642277981E-2</v>
      </c>
      <c r="AL12" s="42">
        <v>0</v>
      </c>
      <c r="AM12" s="42">
        <v>0</v>
      </c>
      <c r="AN12" s="42">
        <v>0</v>
      </c>
      <c r="AO12" s="42">
        <f t="shared" ref="AO12:AO23" si="0">AL12+AM12+AN12</f>
        <v>0</v>
      </c>
      <c r="AP12" s="43" t="s">
        <v>187</v>
      </c>
      <c r="AQ12" s="44" t="s">
        <v>184</v>
      </c>
      <c r="AR12" s="39"/>
      <c r="AS12" s="40"/>
      <c r="AT12" s="40">
        <v>0</v>
      </c>
      <c r="AU12" s="383"/>
      <c r="AV12" s="383"/>
      <c r="AW12" s="429"/>
      <c r="AX12" s="45">
        <v>110000000</v>
      </c>
      <c r="AY12" s="302"/>
      <c r="AZ12" s="39" t="s">
        <v>421</v>
      </c>
      <c r="BA12" s="383"/>
      <c r="BB12" s="40" t="s">
        <v>419</v>
      </c>
      <c r="BC12" s="39"/>
      <c r="BD12" s="43"/>
      <c r="BE12" s="429"/>
      <c r="BF12" s="424"/>
      <c r="BG12" s="424"/>
      <c r="BH12" s="424"/>
      <c r="BI12" s="426"/>
      <c r="BJ12" s="460"/>
      <c r="BK12" s="460"/>
      <c r="BL12" s="460"/>
      <c r="BM12" s="426"/>
      <c r="BN12" s="426"/>
      <c r="BO12" s="43"/>
      <c r="BP12" s="40"/>
      <c r="BQ12" s="383"/>
      <c r="BR12" s="383"/>
      <c r="BS12" s="46" t="s">
        <v>468</v>
      </c>
    </row>
    <row r="13" spans="1:71" ht="75">
      <c r="A13" s="224"/>
      <c r="B13" s="293"/>
      <c r="C13" s="293"/>
      <c r="D13" s="224"/>
      <c r="E13" s="224"/>
      <c r="F13" s="224"/>
      <c r="G13" s="224"/>
      <c r="H13" s="224"/>
      <c r="I13" s="297"/>
      <c r="J13" s="293"/>
      <c r="K13" s="224"/>
      <c r="L13" s="224"/>
      <c r="M13" s="224"/>
      <c r="N13" s="224"/>
      <c r="O13" s="224"/>
      <c r="P13" s="224"/>
      <c r="Q13" s="224"/>
      <c r="R13" s="225"/>
      <c r="S13" s="225"/>
      <c r="T13" s="225"/>
      <c r="U13" s="225"/>
      <c r="V13" s="225"/>
      <c r="W13" s="225"/>
      <c r="X13" s="220"/>
      <c r="Y13" s="220"/>
      <c r="Z13" s="314"/>
      <c r="AA13" s="305"/>
      <c r="AB13" s="305"/>
      <c r="AC13" s="307"/>
      <c r="AD13" s="310"/>
      <c r="AE13" s="302"/>
      <c r="AF13" s="312"/>
      <c r="AG13" s="302"/>
      <c r="AH13" s="39" t="s">
        <v>188</v>
      </c>
      <c r="AI13" s="40"/>
      <c r="AJ13" s="39">
        <v>18</v>
      </c>
      <c r="AK13" s="41">
        <v>6.5288663182568721E-2</v>
      </c>
      <c r="AL13" s="42">
        <v>0</v>
      </c>
      <c r="AM13" s="42">
        <v>0</v>
      </c>
      <c r="AN13" s="42">
        <v>0</v>
      </c>
      <c r="AO13" s="42">
        <f t="shared" si="0"/>
        <v>0</v>
      </c>
      <c r="AP13" s="43" t="s">
        <v>183</v>
      </c>
      <c r="AQ13" s="44" t="s">
        <v>184</v>
      </c>
      <c r="AR13" s="39"/>
      <c r="AS13" s="40"/>
      <c r="AT13" s="40">
        <v>0</v>
      </c>
      <c r="AU13" s="383"/>
      <c r="AV13" s="383"/>
      <c r="AW13" s="429"/>
      <c r="AX13" s="45">
        <v>0</v>
      </c>
      <c r="AY13" s="302"/>
      <c r="AZ13" s="39" t="s">
        <v>421</v>
      </c>
      <c r="BA13" s="383"/>
      <c r="BB13" s="40" t="s">
        <v>419</v>
      </c>
      <c r="BC13" s="39"/>
      <c r="BD13" s="43"/>
      <c r="BE13" s="429"/>
      <c r="BF13" s="424"/>
      <c r="BG13" s="424"/>
      <c r="BH13" s="424"/>
      <c r="BI13" s="426"/>
      <c r="BJ13" s="460"/>
      <c r="BK13" s="460"/>
      <c r="BL13" s="460"/>
      <c r="BM13" s="426"/>
      <c r="BN13" s="426"/>
      <c r="BO13" s="43"/>
      <c r="BP13" s="40"/>
      <c r="BQ13" s="383"/>
      <c r="BR13" s="383"/>
      <c r="BS13" s="47"/>
    </row>
    <row r="14" spans="1:71" ht="228">
      <c r="A14" s="224"/>
      <c r="B14" s="293"/>
      <c r="C14" s="293"/>
      <c r="D14" s="224"/>
      <c r="E14" s="224"/>
      <c r="F14" s="224"/>
      <c r="G14" s="224"/>
      <c r="H14" s="224"/>
      <c r="I14" s="297"/>
      <c r="J14" s="293"/>
      <c r="K14" s="224"/>
      <c r="L14" s="224"/>
      <c r="M14" s="224"/>
      <c r="N14" s="224"/>
      <c r="O14" s="224"/>
      <c r="P14" s="224"/>
      <c r="Q14" s="224"/>
      <c r="R14" s="225"/>
      <c r="S14" s="225"/>
      <c r="T14" s="225"/>
      <c r="U14" s="225"/>
      <c r="V14" s="225"/>
      <c r="W14" s="225"/>
      <c r="X14" s="220"/>
      <c r="Y14" s="220"/>
      <c r="Z14" s="314"/>
      <c r="AA14" s="305"/>
      <c r="AB14" s="305"/>
      <c r="AC14" s="307"/>
      <c r="AD14" s="310"/>
      <c r="AE14" s="302"/>
      <c r="AF14" s="312"/>
      <c r="AG14" s="302"/>
      <c r="AH14" s="39" t="s">
        <v>189</v>
      </c>
      <c r="AI14" s="40"/>
      <c r="AJ14" s="39">
        <v>2</v>
      </c>
      <c r="AK14" s="41">
        <v>1.9586598954770617E-2</v>
      </c>
      <c r="AL14" s="42">
        <v>15</v>
      </c>
      <c r="AM14" s="42">
        <v>30</v>
      </c>
      <c r="AN14" s="42">
        <v>42</v>
      </c>
      <c r="AO14" s="42">
        <f>AL14+AM14+AN14</f>
        <v>87</v>
      </c>
      <c r="AP14" s="43" t="s">
        <v>190</v>
      </c>
      <c r="AQ14" s="44" t="s">
        <v>184</v>
      </c>
      <c r="AR14" s="39"/>
      <c r="AS14" s="40"/>
      <c r="AT14" s="40">
        <v>87</v>
      </c>
      <c r="AU14" s="383"/>
      <c r="AV14" s="383"/>
      <c r="AW14" s="429"/>
      <c r="AX14" s="45">
        <v>30000000</v>
      </c>
      <c r="AY14" s="302"/>
      <c r="AZ14" s="39" t="s">
        <v>417</v>
      </c>
      <c r="BA14" s="383"/>
      <c r="BB14" s="40" t="s">
        <v>419</v>
      </c>
      <c r="BC14" s="39"/>
      <c r="BD14" s="43"/>
      <c r="BE14" s="429"/>
      <c r="BF14" s="424"/>
      <c r="BG14" s="424"/>
      <c r="BH14" s="424"/>
      <c r="BI14" s="427"/>
      <c r="BJ14" s="460"/>
      <c r="BK14" s="460"/>
      <c r="BL14" s="460"/>
      <c r="BM14" s="426"/>
      <c r="BN14" s="426"/>
      <c r="BO14" s="43"/>
      <c r="BP14" s="40"/>
      <c r="BQ14" s="383"/>
      <c r="BR14" s="383"/>
      <c r="BS14" s="46" t="s">
        <v>469</v>
      </c>
    </row>
    <row r="15" spans="1:71" ht="256.5">
      <c r="A15" s="224"/>
      <c r="B15" s="293"/>
      <c r="C15" s="293"/>
      <c r="D15" s="224"/>
      <c r="E15" s="224"/>
      <c r="F15" s="224"/>
      <c r="G15" s="224"/>
      <c r="H15" s="224"/>
      <c r="I15" s="297"/>
      <c r="J15" s="293"/>
      <c r="K15" s="224"/>
      <c r="L15" s="224"/>
      <c r="M15" s="224"/>
      <c r="N15" s="224"/>
      <c r="O15" s="224"/>
      <c r="P15" s="224"/>
      <c r="Q15" s="224"/>
      <c r="R15" s="225"/>
      <c r="S15" s="225"/>
      <c r="T15" s="225"/>
      <c r="U15" s="225"/>
      <c r="V15" s="225"/>
      <c r="W15" s="225"/>
      <c r="X15" s="220"/>
      <c r="Y15" s="220"/>
      <c r="Z15" s="314"/>
      <c r="AA15" s="305"/>
      <c r="AB15" s="305"/>
      <c r="AC15" s="307"/>
      <c r="AD15" s="310"/>
      <c r="AE15" s="302"/>
      <c r="AF15" s="312"/>
      <c r="AG15" s="302"/>
      <c r="AH15" s="39" t="s">
        <v>191</v>
      </c>
      <c r="AI15" s="40"/>
      <c r="AJ15" s="39">
        <v>54</v>
      </c>
      <c r="AK15" s="41">
        <v>5.8759796864311847E-2</v>
      </c>
      <c r="AL15" s="42">
        <v>40</v>
      </c>
      <c r="AM15" s="42">
        <v>45</v>
      </c>
      <c r="AN15" s="42">
        <v>85</v>
      </c>
      <c r="AO15" s="42">
        <f t="shared" si="0"/>
        <v>170</v>
      </c>
      <c r="AP15" s="43" t="s">
        <v>183</v>
      </c>
      <c r="AQ15" s="44" t="s">
        <v>184</v>
      </c>
      <c r="AR15" s="39"/>
      <c r="AS15" s="40"/>
      <c r="AT15" s="40">
        <v>170</v>
      </c>
      <c r="AU15" s="383"/>
      <c r="AV15" s="383"/>
      <c r="AW15" s="429" t="s">
        <v>46</v>
      </c>
      <c r="AX15" s="45">
        <v>190000000</v>
      </c>
      <c r="AY15" s="302"/>
      <c r="AZ15" s="39" t="s">
        <v>417</v>
      </c>
      <c r="BA15" s="383"/>
      <c r="BB15" s="40" t="s">
        <v>419</v>
      </c>
      <c r="BC15" s="39"/>
      <c r="BD15" s="43"/>
      <c r="BE15" s="429" t="s">
        <v>46</v>
      </c>
      <c r="BF15" s="424">
        <v>467148935</v>
      </c>
      <c r="BG15" s="424">
        <v>467148935</v>
      </c>
      <c r="BH15" s="424">
        <v>0</v>
      </c>
      <c r="BI15" s="425">
        <f>+BH15/BG15</f>
        <v>0</v>
      </c>
      <c r="BJ15" s="460"/>
      <c r="BK15" s="460"/>
      <c r="BL15" s="460"/>
      <c r="BM15" s="426"/>
      <c r="BN15" s="426"/>
      <c r="BO15" s="43"/>
      <c r="BP15" s="40"/>
      <c r="BQ15" s="383"/>
      <c r="BR15" s="383"/>
      <c r="BS15" s="46" t="s">
        <v>470</v>
      </c>
    </row>
    <row r="16" spans="1:71" ht="128.25">
      <c r="A16" s="224"/>
      <c r="B16" s="293"/>
      <c r="C16" s="293"/>
      <c r="D16" s="224"/>
      <c r="E16" s="224"/>
      <c r="F16" s="224"/>
      <c r="G16" s="224"/>
      <c r="H16" s="224"/>
      <c r="I16" s="297"/>
      <c r="J16" s="293"/>
      <c r="K16" s="224"/>
      <c r="L16" s="224"/>
      <c r="M16" s="224"/>
      <c r="N16" s="224"/>
      <c r="O16" s="224"/>
      <c r="P16" s="224"/>
      <c r="Q16" s="224"/>
      <c r="R16" s="225"/>
      <c r="S16" s="225"/>
      <c r="T16" s="225"/>
      <c r="U16" s="225"/>
      <c r="V16" s="225"/>
      <c r="W16" s="225"/>
      <c r="X16" s="220"/>
      <c r="Y16" s="220"/>
      <c r="Z16" s="314"/>
      <c r="AA16" s="305"/>
      <c r="AB16" s="305"/>
      <c r="AC16" s="307"/>
      <c r="AD16" s="310"/>
      <c r="AE16" s="302"/>
      <c r="AF16" s="312"/>
      <c r="AG16" s="302"/>
      <c r="AH16" s="39" t="s">
        <v>192</v>
      </c>
      <c r="AI16" s="40"/>
      <c r="AJ16" s="39">
        <v>108</v>
      </c>
      <c r="AK16" s="41">
        <v>0.10446186109210995</v>
      </c>
      <c r="AL16" s="42">
        <v>82</v>
      </c>
      <c r="AM16" s="42">
        <v>120</v>
      </c>
      <c r="AN16" s="42">
        <v>215</v>
      </c>
      <c r="AO16" s="42">
        <f t="shared" si="0"/>
        <v>417</v>
      </c>
      <c r="AP16" s="43" t="s">
        <v>183</v>
      </c>
      <c r="AQ16" s="44" t="s">
        <v>184</v>
      </c>
      <c r="AR16" s="39"/>
      <c r="AS16" s="40"/>
      <c r="AT16" s="40">
        <v>417</v>
      </c>
      <c r="AU16" s="383"/>
      <c r="AV16" s="383"/>
      <c r="AW16" s="429"/>
      <c r="AX16" s="45">
        <v>160000000</v>
      </c>
      <c r="AY16" s="302"/>
      <c r="AZ16" s="39" t="s">
        <v>417</v>
      </c>
      <c r="BA16" s="383"/>
      <c r="BB16" s="40" t="s">
        <v>419</v>
      </c>
      <c r="BC16" s="39"/>
      <c r="BD16" s="43"/>
      <c r="BE16" s="429"/>
      <c r="BF16" s="424"/>
      <c r="BG16" s="424"/>
      <c r="BH16" s="424"/>
      <c r="BI16" s="426"/>
      <c r="BJ16" s="460"/>
      <c r="BK16" s="460"/>
      <c r="BL16" s="460"/>
      <c r="BM16" s="426"/>
      <c r="BN16" s="426"/>
      <c r="BO16" s="43"/>
      <c r="BP16" s="40"/>
      <c r="BQ16" s="383"/>
      <c r="BR16" s="383"/>
      <c r="BS16" s="46" t="s">
        <v>471</v>
      </c>
    </row>
    <row r="17" spans="1:71" ht="60">
      <c r="A17" s="224"/>
      <c r="B17" s="293"/>
      <c r="C17" s="293"/>
      <c r="D17" s="224"/>
      <c r="E17" s="224"/>
      <c r="F17" s="224"/>
      <c r="G17" s="224"/>
      <c r="H17" s="224"/>
      <c r="I17" s="297"/>
      <c r="J17" s="293"/>
      <c r="K17" s="224"/>
      <c r="L17" s="224"/>
      <c r="M17" s="224"/>
      <c r="N17" s="224"/>
      <c r="O17" s="224"/>
      <c r="P17" s="224"/>
      <c r="Q17" s="224"/>
      <c r="R17" s="225"/>
      <c r="S17" s="225"/>
      <c r="T17" s="225"/>
      <c r="U17" s="225"/>
      <c r="V17" s="225"/>
      <c r="W17" s="225"/>
      <c r="X17" s="220"/>
      <c r="Y17" s="220"/>
      <c r="Z17" s="314"/>
      <c r="AA17" s="305"/>
      <c r="AB17" s="305"/>
      <c r="AC17" s="307"/>
      <c r="AD17" s="310"/>
      <c r="AE17" s="302"/>
      <c r="AF17" s="312"/>
      <c r="AG17" s="302"/>
      <c r="AH17" s="39" t="s">
        <v>193</v>
      </c>
      <c r="AI17" s="40"/>
      <c r="AJ17" s="39">
        <v>54</v>
      </c>
      <c r="AK17" s="41">
        <v>0.10446186109210995</v>
      </c>
      <c r="AL17" s="42">
        <v>120</v>
      </c>
      <c r="AM17" s="42">
        <v>135</v>
      </c>
      <c r="AN17" s="42">
        <v>140</v>
      </c>
      <c r="AO17" s="42">
        <f t="shared" si="0"/>
        <v>395</v>
      </c>
      <c r="AP17" s="43" t="s">
        <v>183</v>
      </c>
      <c r="AQ17" s="44" t="s">
        <v>184</v>
      </c>
      <c r="AR17" s="39"/>
      <c r="AS17" s="40"/>
      <c r="AT17" s="40">
        <v>395</v>
      </c>
      <c r="AU17" s="383"/>
      <c r="AV17" s="383"/>
      <c r="AW17" s="429"/>
      <c r="AX17" s="45">
        <v>150000000</v>
      </c>
      <c r="AY17" s="302"/>
      <c r="AZ17" s="39" t="s">
        <v>417</v>
      </c>
      <c r="BA17" s="383"/>
      <c r="BB17" s="40" t="s">
        <v>419</v>
      </c>
      <c r="BC17" s="39"/>
      <c r="BD17" s="43"/>
      <c r="BE17" s="429"/>
      <c r="BF17" s="424"/>
      <c r="BG17" s="424"/>
      <c r="BH17" s="424"/>
      <c r="BI17" s="426"/>
      <c r="BJ17" s="460"/>
      <c r="BK17" s="460"/>
      <c r="BL17" s="460"/>
      <c r="BM17" s="426"/>
      <c r="BN17" s="426"/>
      <c r="BO17" s="43"/>
      <c r="BP17" s="40"/>
      <c r="BQ17" s="383"/>
      <c r="BR17" s="383"/>
      <c r="BS17" s="46" t="s">
        <v>472</v>
      </c>
    </row>
    <row r="18" spans="1:71" ht="213.75">
      <c r="A18" s="224"/>
      <c r="B18" s="293"/>
      <c r="C18" s="293"/>
      <c r="D18" s="224"/>
      <c r="E18" s="224"/>
      <c r="F18" s="224"/>
      <c r="G18" s="224"/>
      <c r="H18" s="224"/>
      <c r="I18" s="297"/>
      <c r="J18" s="293"/>
      <c r="K18" s="224"/>
      <c r="L18" s="224"/>
      <c r="M18" s="224"/>
      <c r="N18" s="224"/>
      <c r="O18" s="224"/>
      <c r="P18" s="224"/>
      <c r="Q18" s="224"/>
      <c r="R18" s="225"/>
      <c r="S18" s="225"/>
      <c r="T18" s="225"/>
      <c r="U18" s="225"/>
      <c r="V18" s="225"/>
      <c r="W18" s="225"/>
      <c r="X18" s="221"/>
      <c r="Y18" s="221"/>
      <c r="Z18" s="315"/>
      <c r="AA18" s="305"/>
      <c r="AB18" s="305"/>
      <c r="AC18" s="308"/>
      <c r="AD18" s="311"/>
      <c r="AE18" s="302"/>
      <c r="AF18" s="312"/>
      <c r="AG18" s="302"/>
      <c r="AH18" s="39" t="s">
        <v>194</v>
      </c>
      <c r="AI18" s="40"/>
      <c r="AJ18" s="39">
        <v>108</v>
      </c>
      <c r="AK18" s="41">
        <v>0.11099072741036682</v>
      </c>
      <c r="AL18" s="42">
        <v>18</v>
      </c>
      <c r="AM18" s="42">
        <v>18</v>
      </c>
      <c r="AN18" s="42">
        <v>18</v>
      </c>
      <c r="AO18" s="42">
        <v>18</v>
      </c>
      <c r="AP18" s="43" t="s">
        <v>183</v>
      </c>
      <c r="AQ18" s="44" t="s">
        <v>184</v>
      </c>
      <c r="AR18" s="39"/>
      <c r="AS18" s="40"/>
      <c r="AT18" s="40">
        <v>18</v>
      </c>
      <c r="AU18" s="383"/>
      <c r="AV18" s="383"/>
      <c r="AW18" s="429"/>
      <c r="AX18" s="45">
        <v>160000000</v>
      </c>
      <c r="AY18" s="302"/>
      <c r="AZ18" s="39" t="s">
        <v>417</v>
      </c>
      <c r="BA18" s="383"/>
      <c r="BB18" s="40" t="s">
        <v>419</v>
      </c>
      <c r="BC18" s="39"/>
      <c r="BD18" s="43"/>
      <c r="BE18" s="429"/>
      <c r="BF18" s="424"/>
      <c r="BG18" s="424"/>
      <c r="BH18" s="424"/>
      <c r="BI18" s="427"/>
      <c r="BJ18" s="460"/>
      <c r="BK18" s="460"/>
      <c r="BL18" s="460"/>
      <c r="BM18" s="426"/>
      <c r="BN18" s="426"/>
      <c r="BO18" s="43"/>
      <c r="BP18" s="40"/>
      <c r="BQ18" s="348"/>
      <c r="BR18" s="348"/>
      <c r="BS18" s="46" t="s">
        <v>473</v>
      </c>
    </row>
    <row r="19" spans="1:71" ht="62.1" customHeight="1">
      <c r="A19" s="224"/>
      <c r="B19" s="293"/>
      <c r="C19" s="293"/>
      <c r="D19" s="224"/>
      <c r="E19" s="224"/>
      <c r="F19" s="224"/>
      <c r="G19" s="224"/>
      <c r="H19" s="224"/>
      <c r="I19" s="297"/>
      <c r="J19" s="293"/>
      <c r="K19" s="224" t="s">
        <v>195</v>
      </c>
      <c r="L19" s="224" t="s">
        <v>171</v>
      </c>
      <c r="M19" s="224"/>
      <c r="N19" s="224" t="s">
        <v>196</v>
      </c>
      <c r="O19" s="224"/>
      <c r="P19" s="224" t="s">
        <v>174</v>
      </c>
      <c r="Q19" s="224" t="s">
        <v>197</v>
      </c>
      <c r="R19" s="226">
        <v>720</v>
      </c>
      <c r="S19" s="226">
        <v>284</v>
      </c>
      <c r="T19" s="226">
        <v>180</v>
      </c>
      <c r="U19" s="226">
        <v>152</v>
      </c>
      <c r="V19" s="226">
        <v>197</v>
      </c>
      <c r="W19" s="226">
        <f>T19+U19+V19</f>
        <v>529</v>
      </c>
      <c r="X19" s="222">
        <v>1</v>
      </c>
      <c r="Y19" s="222">
        <v>1</v>
      </c>
      <c r="Z19" s="303">
        <v>436</v>
      </c>
      <c r="AA19" s="305" t="s">
        <v>198</v>
      </c>
      <c r="AB19" s="305" t="s">
        <v>199</v>
      </c>
      <c r="AC19" s="306" t="s">
        <v>178</v>
      </c>
      <c r="AD19" s="309" t="s">
        <v>179</v>
      </c>
      <c r="AE19" s="302"/>
      <c r="AF19" s="312"/>
      <c r="AG19" s="302"/>
      <c r="AH19" s="39" t="s">
        <v>200</v>
      </c>
      <c r="AI19" s="40"/>
      <c r="AJ19" s="39">
        <v>180</v>
      </c>
      <c r="AK19" s="41">
        <v>8.4875262137339327E-2</v>
      </c>
      <c r="AL19" s="42">
        <v>105</v>
      </c>
      <c r="AM19" s="42">
        <v>85</v>
      </c>
      <c r="AN19" s="42">
        <v>145</v>
      </c>
      <c r="AO19" s="42">
        <f t="shared" si="0"/>
        <v>335</v>
      </c>
      <c r="AP19" s="43" t="s">
        <v>183</v>
      </c>
      <c r="AQ19" s="44" t="s">
        <v>184</v>
      </c>
      <c r="AR19" s="39"/>
      <c r="AS19" s="40"/>
      <c r="AT19" s="40">
        <v>335</v>
      </c>
      <c r="AU19" s="383"/>
      <c r="AV19" s="383"/>
      <c r="AW19" s="429" t="s">
        <v>451</v>
      </c>
      <c r="AX19" s="45">
        <v>200000000</v>
      </c>
      <c r="AY19" s="302"/>
      <c r="AZ19" s="39" t="s">
        <v>420</v>
      </c>
      <c r="BA19" s="383"/>
      <c r="BB19" s="40" t="s">
        <v>419</v>
      </c>
      <c r="BC19" s="39"/>
      <c r="BD19" s="43"/>
      <c r="BE19" s="429" t="s">
        <v>451</v>
      </c>
      <c r="BF19" s="424">
        <v>270000000</v>
      </c>
      <c r="BG19" s="424">
        <f>BF19</f>
        <v>270000000</v>
      </c>
      <c r="BH19" s="424">
        <v>0</v>
      </c>
      <c r="BI19" s="425">
        <f>+BH19/BG19</f>
        <v>0</v>
      </c>
      <c r="BJ19" s="460"/>
      <c r="BK19" s="460"/>
      <c r="BL19" s="460"/>
      <c r="BM19" s="426"/>
      <c r="BN19" s="426"/>
      <c r="BO19" s="43"/>
      <c r="BP19" s="40"/>
      <c r="BQ19" s="347" t="s">
        <v>464</v>
      </c>
      <c r="BR19" s="347" t="s">
        <v>465</v>
      </c>
      <c r="BS19" s="46" t="s">
        <v>474</v>
      </c>
    </row>
    <row r="20" spans="1:71" ht="171">
      <c r="A20" s="224"/>
      <c r="B20" s="293"/>
      <c r="C20" s="293"/>
      <c r="D20" s="224"/>
      <c r="E20" s="224"/>
      <c r="F20" s="224"/>
      <c r="G20" s="224"/>
      <c r="H20" s="224"/>
      <c r="I20" s="297"/>
      <c r="J20" s="293"/>
      <c r="K20" s="224"/>
      <c r="L20" s="224"/>
      <c r="M20" s="224"/>
      <c r="N20" s="224"/>
      <c r="O20" s="224"/>
      <c r="P20" s="224"/>
      <c r="Q20" s="224"/>
      <c r="R20" s="226"/>
      <c r="S20" s="226"/>
      <c r="T20" s="226"/>
      <c r="U20" s="226"/>
      <c r="V20" s="226"/>
      <c r="W20" s="226"/>
      <c r="X20" s="223"/>
      <c r="Y20" s="223"/>
      <c r="Z20" s="304"/>
      <c r="AA20" s="305"/>
      <c r="AB20" s="305"/>
      <c r="AC20" s="308"/>
      <c r="AD20" s="311"/>
      <c r="AE20" s="302"/>
      <c r="AF20" s="312"/>
      <c r="AG20" s="302"/>
      <c r="AH20" s="39" t="s">
        <v>201</v>
      </c>
      <c r="AI20" s="40"/>
      <c r="AJ20" s="39">
        <v>36</v>
      </c>
      <c r="AK20" s="41">
        <v>6.5288663182568721E-2</v>
      </c>
      <c r="AL20" s="42">
        <v>75</v>
      </c>
      <c r="AM20" s="42">
        <v>67</v>
      </c>
      <c r="AN20" s="42">
        <v>52</v>
      </c>
      <c r="AO20" s="42">
        <f t="shared" si="0"/>
        <v>194</v>
      </c>
      <c r="AP20" s="43" t="s">
        <v>183</v>
      </c>
      <c r="AQ20" s="44" t="s">
        <v>184</v>
      </c>
      <c r="AR20" s="39"/>
      <c r="AS20" s="40"/>
      <c r="AT20" s="40">
        <v>194</v>
      </c>
      <c r="AU20" s="383"/>
      <c r="AV20" s="383"/>
      <c r="AW20" s="429"/>
      <c r="AX20" s="45">
        <v>100000000</v>
      </c>
      <c r="AY20" s="302"/>
      <c r="AZ20" s="39" t="s">
        <v>421</v>
      </c>
      <c r="BA20" s="383"/>
      <c r="BB20" s="40" t="s">
        <v>419</v>
      </c>
      <c r="BC20" s="39"/>
      <c r="BD20" s="43"/>
      <c r="BE20" s="429"/>
      <c r="BF20" s="424"/>
      <c r="BG20" s="424"/>
      <c r="BH20" s="424"/>
      <c r="BI20" s="428" t="e">
        <f>+BH20/BF20</f>
        <v>#DIV/0!</v>
      </c>
      <c r="BJ20" s="460"/>
      <c r="BK20" s="460"/>
      <c r="BL20" s="460"/>
      <c r="BM20" s="426"/>
      <c r="BN20" s="426"/>
      <c r="BO20" s="43"/>
      <c r="BP20" s="40"/>
      <c r="BQ20" s="348"/>
      <c r="BR20" s="348"/>
      <c r="BS20" s="46" t="s">
        <v>475</v>
      </c>
    </row>
    <row r="21" spans="1:71" ht="62.1" customHeight="1">
      <c r="A21" s="224"/>
      <c r="B21" s="293"/>
      <c r="C21" s="293"/>
      <c r="D21" s="224"/>
      <c r="E21" s="224"/>
      <c r="F21" s="224"/>
      <c r="G21" s="224"/>
      <c r="H21" s="224"/>
      <c r="I21" s="297"/>
      <c r="J21" s="293"/>
      <c r="K21" s="224" t="s">
        <v>202</v>
      </c>
      <c r="L21" s="224" t="s">
        <v>171</v>
      </c>
      <c r="M21" s="224"/>
      <c r="N21" s="224" t="s">
        <v>203</v>
      </c>
      <c r="O21" s="224"/>
      <c r="P21" s="224" t="s">
        <v>174</v>
      </c>
      <c r="Q21" s="224" t="s">
        <v>204</v>
      </c>
      <c r="R21" s="226">
        <v>300</v>
      </c>
      <c r="S21" s="227">
        <v>60</v>
      </c>
      <c r="T21" s="227">
        <v>166</v>
      </c>
      <c r="U21" s="227">
        <v>315</v>
      </c>
      <c r="V21" s="227">
        <v>399</v>
      </c>
      <c r="W21" s="227">
        <f>T21+U21+V21</f>
        <v>880</v>
      </c>
      <c r="X21" s="222">
        <v>1</v>
      </c>
      <c r="Y21" s="222">
        <v>1</v>
      </c>
      <c r="Z21" s="324">
        <v>600</v>
      </c>
      <c r="AA21" s="305" t="s">
        <v>205</v>
      </c>
      <c r="AB21" s="305" t="s">
        <v>206</v>
      </c>
      <c r="AC21" s="306" t="s">
        <v>178</v>
      </c>
      <c r="AD21" s="309" t="s">
        <v>179</v>
      </c>
      <c r="AE21" s="302"/>
      <c r="AF21" s="312"/>
      <c r="AG21" s="302"/>
      <c r="AH21" s="39" t="s">
        <v>207</v>
      </c>
      <c r="AI21" s="40"/>
      <c r="AJ21" s="39">
        <v>108</v>
      </c>
      <c r="AK21" s="41">
        <v>5.9843250171010484E-2</v>
      </c>
      <c r="AL21" s="42">
        <v>80</v>
      </c>
      <c r="AM21" s="42">
        <v>120</v>
      </c>
      <c r="AN21" s="42">
        <v>187</v>
      </c>
      <c r="AO21" s="42">
        <f t="shared" si="0"/>
        <v>387</v>
      </c>
      <c r="AP21" s="43" t="s">
        <v>190</v>
      </c>
      <c r="AQ21" s="44" t="s">
        <v>184</v>
      </c>
      <c r="AR21" s="39"/>
      <c r="AS21" s="40"/>
      <c r="AT21" s="40">
        <v>387</v>
      </c>
      <c r="AU21" s="383"/>
      <c r="AV21" s="383"/>
      <c r="AW21" s="429"/>
      <c r="AX21" s="45">
        <v>97148935</v>
      </c>
      <c r="AY21" s="302"/>
      <c r="AZ21" s="39" t="s">
        <v>420</v>
      </c>
      <c r="BA21" s="383"/>
      <c r="BB21" s="40" t="s">
        <v>419</v>
      </c>
      <c r="BC21" s="39"/>
      <c r="BD21" s="43"/>
      <c r="BE21" s="429"/>
      <c r="BF21" s="424"/>
      <c r="BG21" s="424"/>
      <c r="BH21" s="424"/>
      <c r="BI21" s="426"/>
      <c r="BJ21" s="460"/>
      <c r="BK21" s="460"/>
      <c r="BL21" s="460"/>
      <c r="BM21" s="426"/>
      <c r="BN21" s="426"/>
      <c r="BO21" s="43"/>
      <c r="BP21" s="40"/>
      <c r="BQ21" s="347" t="s">
        <v>464</v>
      </c>
      <c r="BR21" s="347" t="s">
        <v>465</v>
      </c>
      <c r="BS21" s="46" t="s">
        <v>476</v>
      </c>
    </row>
    <row r="22" spans="1:71" ht="242.25">
      <c r="A22" s="224"/>
      <c r="B22" s="293"/>
      <c r="C22" s="293"/>
      <c r="D22" s="224"/>
      <c r="E22" s="224"/>
      <c r="F22" s="224"/>
      <c r="G22" s="224"/>
      <c r="H22" s="224"/>
      <c r="I22" s="297"/>
      <c r="J22" s="293"/>
      <c r="K22" s="224"/>
      <c r="L22" s="224"/>
      <c r="M22" s="224"/>
      <c r="N22" s="224"/>
      <c r="O22" s="224"/>
      <c r="P22" s="224"/>
      <c r="Q22" s="224"/>
      <c r="R22" s="226"/>
      <c r="S22" s="228"/>
      <c r="T22" s="228"/>
      <c r="U22" s="228"/>
      <c r="V22" s="228"/>
      <c r="W22" s="228"/>
      <c r="X22" s="316"/>
      <c r="Y22" s="316"/>
      <c r="Z22" s="314"/>
      <c r="AA22" s="305"/>
      <c r="AB22" s="305"/>
      <c r="AC22" s="307"/>
      <c r="AD22" s="310"/>
      <c r="AE22" s="302"/>
      <c r="AF22" s="312"/>
      <c r="AG22" s="302"/>
      <c r="AH22" s="39" t="s">
        <v>208</v>
      </c>
      <c r="AI22" s="40"/>
      <c r="AJ22" s="39">
        <v>18</v>
      </c>
      <c r="AK22" s="41">
        <v>5.8759796864311847E-2</v>
      </c>
      <c r="AL22" s="42">
        <v>32</v>
      </c>
      <c r="AM22" s="42">
        <v>85</v>
      </c>
      <c r="AN22" s="42">
        <v>92</v>
      </c>
      <c r="AO22" s="42">
        <f t="shared" si="0"/>
        <v>209</v>
      </c>
      <c r="AP22" s="43" t="s">
        <v>183</v>
      </c>
      <c r="AQ22" s="44" t="s">
        <v>184</v>
      </c>
      <c r="AR22" s="39"/>
      <c r="AS22" s="40"/>
      <c r="AT22" s="40">
        <v>209</v>
      </c>
      <c r="AU22" s="383"/>
      <c r="AV22" s="383"/>
      <c r="AW22" s="429"/>
      <c r="AX22" s="45">
        <v>90000000</v>
      </c>
      <c r="AY22" s="302"/>
      <c r="AZ22" s="39" t="s">
        <v>420</v>
      </c>
      <c r="BA22" s="383"/>
      <c r="BB22" s="40" t="s">
        <v>419</v>
      </c>
      <c r="BC22" s="39"/>
      <c r="BD22" s="43"/>
      <c r="BE22" s="429"/>
      <c r="BF22" s="424"/>
      <c r="BG22" s="424"/>
      <c r="BH22" s="424"/>
      <c r="BI22" s="426"/>
      <c r="BJ22" s="460"/>
      <c r="BK22" s="460"/>
      <c r="BL22" s="460"/>
      <c r="BM22" s="426"/>
      <c r="BN22" s="426"/>
      <c r="BO22" s="43"/>
      <c r="BP22" s="40"/>
      <c r="BQ22" s="383"/>
      <c r="BR22" s="383"/>
      <c r="BS22" s="46" t="s">
        <v>477</v>
      </c>
    </row>
    <row r="23" spans="1:71" ht="185.25">
      <c r="A23" s="224"/>
      <c r="B23" s="293"/>
      <c r="C23" s="293"/>
      <c r="D23" s="224"/>
      <c r="E23" s="224"/>
      <c r="F23" s="224"/>
      <c r="G23" s="224"/>
      <c r="H23" s="224"/>
      <c r="I23" s="297"/>
      <c r="J23" s="293"/>
      <c r="K23" s="224"/>
      <c r="L23" s="224"/>
      <c r="M23" s="224"/>
      <c r="N23" s="224"/>
      <c r="O23" s="224"/>
      <c r="P23" s="224"/>
      <c r="Q23" s="224"/>
      <c r="R23" s="226"/>
      <c r="S23" s="229"/>
      <c r="T23" s="229"/>
      <c r="U23" s="229"/>
      <c r="V23" s="229"/>
      <c r="W23" s="229"/>
      <c r="X23" s="223"/>
      <c r="Y23" s="223"/>
      <c r="Z23" s="315"/>
      <c r="AA23" s="305"/>
      <c r="AB23" s="305"/>
      <c r="AC23" s="308"/>
      <c r="AD23" s="311"/>
      <c r="AE23" s="302"/>
      <c r="AF23" s="312"/>
      <c r="AG23" s="302"/>
      <c r="AH23" s="39" t="s">
        <v>209</v>
      </c>
      <c r="AI23" s="40"/>
      <c r="AJ23" s="39">
        <v>54</v>
      </c>
      <c r="AK23" s="41">
        <v>5.8759796864311847E-2</v>
      </c>
      <c r="AL23" s="42">
        <v>54</v>
      </c>
      <c r="AM23" s="42">
        <v>110</v>
      </c>
      <c r="AN23" s="42">
        <v>120</v>
      </c>
      <c r="AO23" s="42">
        <f t="shared" si="0"/>
        <v>284</v>
      </c>
      <c r="AP23" s="43" t="s">
        <v>183</v>
      </c>
      <c r="AQ23" s="44" t="s">
        <v>184</v>
      </c>
      <c r="AR23" s="39"/>
      <c r="AS23" s="40"/>
      <c r="AT23" s="40">
        <v>284</v>
      </c>
      <c r="AU23" s="348"/>
      <c r="AV23" s="348"/>
      <c r="AW23" s="429"/>
      <c r="AX23" s="45">
        <v>90000000</v>
      </c>
      <c r="AY23" s="302"/>
      <c r="AZ23" s="39" t="s">
        <v>417</v>
      </c>
      <c r="BA23" s="348"/>
      <c r="BB23" s="40" t="s">
        <v>419</v>
      </c>
      <c r="BC23" s="39"/>
      <c r="BD23" s="43"/>
      <c r="BE23" s="429"/>
      <c r="BF23" s="424"/>
      <c r="BG23" s="424"/>
      <c r="BH23" s="424"/>
      <c r="BI23" s="427"/>
      <c r="BJ23" s="461"/>
      <c r="BK23" s="461"/>
      <c r="BL23" s="461"/>
      <c r="BM23" s="427"/>
      <c r="BN23" s="427"/>
      <c r="BO23" s="43"/>
      <c r="BP23" s="40"/>
      <c r="BQ23" s="348"/>
      <c r="BR23" s="348"/>
      <c r="BS23" s="46" t="s">
        <v>478</v>
      </c>
    </row>
    <row r="24" spans="1:71" ht="59.25" customHeight="1">
      <c r="A24" s="48"/>
      <c r="B24" s="293"/>
      <c r="C24" s="293"/>
      <c r="D24" s="49"/>
      <c r="E24" s="49"/>
      <c r="F24" s="49"/>
      <c r="G24" s="49"/>
      <c r="H24" s="49"/>
      <c r="I24" s="50"/>
      <c r="J24" s="51"/>
      <c r="K24" s="49"/>
      <c r="L24" s="49"/>
      <c r="M24" s="213" t="s">
        <v>500</v>
      </c>
      <c r="N24" s="214"/>
      <c r="O24" s="214"/>
      <c r="P24" s="214"/>
      <c r="Q24" s="214"/>
      <c r="R24" s="214"/>
      <c r="S24" s="214"/>
      <c r="T24" s="214"/>
      <c r="U24" s="214"/>
      <c r="V24" s="214"/>
      <c r="W24" s="215"/>
      <c r="X24" s="52">
        <f>(X10+X19+X21)/3</f>
        <v>0.66870719206466023</v>
      </c>
      <c r="Y24" s="52">
        <f>(Y10+Y19+Y21)/3</f>
        <v>0.66870719206466023</v>
      </c>
      <c r="Z24" s="38"/>
      <c r="AA24" s="53"/>
      <c r="AB24" s="53"/>
      <c r="AC24" s="54"/>
      <c r="AD24" s="55"/>
      <c r="AE24" s="56"/>
      <c r="AF24" s="57"/>
      <c r="AG24" s="56"/>
      <c r="AH24" s="39"/>
      <c r="AI24" s="40"/>
      <c r="AJ24" s="39"/>
      <c r="AK24" s="41"/>
      <c r="AL24" s="58"/>
      <c r="AM24" s="58"/>
      <c r="AN24" s="58"/>
      <c r="AO24" s="58"/>
      <c r="AP24" s="59"/>
      <c r="AQ24" s="60"/>
      <c r="AR24" s="61"/>
      <c r="AS24" s="62"/>
      <c r="AT24" s="62"/>
      <c r="AU24" s="63"/>
      <c r="AV24" s="63"/>
      <c r="AW24" s="59"/>
      <c r="AX24" s="45"/>
      <c r="AY24" s="56"/>
      <c r="AZ24" s="39"/>
      <c r="BA24" s="63"/>
      <c r="BB24" s="62"/>
      <c r="BC24" s="61"/>
      <c r="BD24" s="43"/>
      <c r="BE24" s="59"/>
      <c r="BF24" s="64"/>
      <c r="BG24" s="64"/>
      <c r="BH24" s="64"/>
      <c r="BI24" s="65"/>
      <c r="BJ24" s="66">
        <v>1477148935</v>
      </c>
      <c r="BK24" s="66">
        <v>320929077</v>
      </c>
      <c r="BL24" s="66">
        <v>260929077</v>
      </c>
      <c r="BM24" s="65">
        <f>BK24/BJ24</f>
        <v>0.21726250440684236</v>
      </c>
      <c r="BN24" s="65">
        <f>BL24/BJ24</f>
        <v>0.17664371602447793</v>
      </c>
      <c r="BO24" s="59"/>
      <c r="BP24" s="40"/>
      <c r="BQ24" s="63"/>
      <c r="BR24" s="63"/>
      <c r="BS24" s="46"/>
    </row>
    <row r="25" spans="1:71" ht="44.45" customHeight="1">
      <c r="A25" s="294" t="s">
        <v>210</v>
      </c>
      <c r="B25" s="293"/>
      <c r="C25" s="293"/>
      <c r="D25" s="224" t="s">
        <v>211</v>
      </c>
      <c r="E25" s="224" t="s">
        <v>212</v>
      </c>
      <c r="F25" s="224" t="s">
        <v>213</v>
      </c>
      <c r="G25" s="321">
        <v>1</v>
      </c>
      <c r="H25" s="224" t="s">
        <v>168</v>
      </c>
      <c r="I25" s="321">
        <v>1</v>
      </c>
      <c r="J25" s="322" t="s">
        <v>214</v>
      </c>
      <c r="K25" s="224" t="s">
        <v>215</v>
      </c>
      <c r="L25" s="224" t="s">
        <v>171</v>
      </c>
      <c r="M25" s="224" t="s">
        <v>216</v>
      </c>
      <c r="N25" s="224" t="s">
        <v>217</v>
      </c>
      <c r="O25" s="224" t="s">
        <v>174</v>
      </c>
      <c r="P25" s="224"/>
      <c r="Q25" s="224" t="s">
        <v>218</v>
      </c>
      <c r="R25" s="224">
        <v>21</v>
      </c>
      <c r="S25" s="224">
        <v>6</v>
      </c>
      <c r="T25" s="317">
        <v>0</v>
      </c>
      <c r="U25" s="317">
        <v>0</v>
      </c>
      <c r="V25" s="317">
        <v>0</v>
      </c>
      <c r="W25" s="317">
        <f>T25+U25+V25</f>
        <v>0</v>
      </c>
      <c r="X25" s="326">
        <v>0</v>
      </c>
      <c r="Y25" s="326">
        <v>0</v>
      </c>
      <c r="Z25" s="318">
        <v>15</v>
      </c>
      <c r="AA25" s="305" t="s">
        <v>219</v>
      </c>
      <c r="AB25" s="305" t="s">
        <v>220</v>
      </c>
      <c r="AC25" s="306" t="s">
        <v>221</v>
      </c>
      <c r="AD25" s="309" t="s">
        <v>222</v>
      </c>
      <c r="AE25" s="302" t="s">
        <v>223</v>
      </c>
      <c r="AF25" s="312">
        <v>2020130010218</v>
      </c>
      <c r="AG25" s="302" t="s">
        <v>224</v>
      </c>
      <c r="AH25" s="302" t="s">
        <v>225</v>
      </c>
      <c r="AI25" s="339"/>
      <c r="AJ25" s="339">
        <v>5</v>
      </c>
      <c r="AK25" s="409">
        <v>0.93330000000000002</v>
      </c>
      <c r="AL25" s="397">
        <f>AJ25*2%</f>
        <v>0.1</v>
      </c>
      <c r="AM25" s="397">
        <f>AJ25*2%</f>
        <v>0.1</v>
      </c>
      <c r="AN25" s="397">
        <f>AJ25*2%</f>
        <v>0.1</v>
      </c>
      <c r="AO25" s="397">
        <f>AL25+AM25+AN25</f>
        <v>0.30000000000000004</v>
      </c>
      <c r="AP25" s="336" t="s">
        <v>226</v>
      </c>
      <c r="AQ25" s="330" t="s">
        <v>227</v>
      </c>
      <c r="AR25" s="336"/>
      <c r="AS25" s="336"/>
      <c r="AT25" s="336"/>
      <c r="AU25" s="336" t="s">
        <v>484</v>
      </c>
      <c r="AV25" s="347" t="s">
        <v>485</v>
      </c>
      <c r="AW25" s="336" t="s">
        <v>450</v>
      </c>
      <c r="AX25" s="45">
        <v>2000000000</v>
      </c>
      <c r="AY25" s="302" t="s">
        <v>422</v>
      </c>
      <c r="AZ25" s="39" t="s">
        <v>417</v>
      </c>
      <c r="BA25" s="411" t="s">
        <v>423</v>
      </c>
      <c r="BB25" s="336" t="s">
        <v>419</v>
      </c>
      <c r="BC25" s="347"/>
      <c r="BD25" s="39"/>
      <c r="BE25" s="336" t="s">
        <v>450</v>
      </c>
      <c r="BF25" s="419">
        <v>2000000000</v>
      </c>
      <c r="BG25" s="419">
        <v>2000000000</v>
      </c>
      <c r="BH25" s="419">
        <v>204470000</v>
      </c>
      <c r="BI25" s="421">
        <f>+BH25/BG25</f>
        <v>0.10223500000000001</v>
      </c>
      <c r="BJ25" s="462">
        <v>5219342416.21</v>
      </c>
      <c r="BK25" s="462">
        <v>1052833248</v>
      </c>
      <c r="BL25" s="462">
        <v>619458797</v>
      </c>
      <c r="BM25" s="421">
        <f>BK25/BJ25</f>
        <v>0.2017176042579919</v>
      </c>
      <c r="BN25" s="421">
        <f>BL25/BJ25</f>
        <v>0.11868521886514144</v>
      </c>
      <c r="BO25" s="336"/>
      <c r="BP25" s="40"/>
      <c r="BQ25" s="347" t="s">
        <v>464</v>
      </c>
      <c r="BR25" s="347" t="s">
        <v>465</v>
      </c>
      <c r="BS25" s="67"/>
    </row>
    <row r="26" spans="1:71" ht="45.6" customHeight="1">
      <c r="A26" s="295"/>
      <c r="B26" s="293"/>
      <c r="C26" s="293"/>
      <c r="D26" s="224"/>
      <c r="E26" s="224"/>
      <c r="F26" s="224"/>
      <c r="G26" s="321"/>
      <c r="H26" s="224"/>
      <c r="I26" s="321"/>
      <c r="J26" s="323"/>
      <c r="K26" s="224"/>
      <c r="L26" s="224"/>
      <c r="M26" s="224"/>
      <c r="N26" s="224"/>
      <c r="O26" s="224"/>
      <c r="P26" s="224"/>
      <c r="Q26" s="224"/>
      <c r="R26" s="224"/>
      <c r="S26" s="224"/>
      <c r="T26" s="317"/>
      <c r="U26" s="317"/>
      <c r="V26" s="317"/>
      <c r="W26" s="224"/>
      <c r="X26" s="327"/>
      <c r="Y26" s="327"/>
      <c r="Z26" s="319"/>
      <c r="AA26" s="305"/>
      <c r="AB26" s="305"/>
      <c r="AC26" s="307"/>
      <c r="AD26" s="310"/>
      <c r="AE26" s="302"/>
      <c r="AF26" s="312"/>
      <c r="AG26" s="302"/>
      <c r="AH26" s="302"/>
      <c r="AI26" s="339"/>
      <c r="AJ26" s="339"/>
      <c r="AK26" s="339"/>
      <c r="AL26" s="398"/>
      <c r="AM26" s="398"/>
      <c r="AN26" s="398"/>
      <c r="AO26" s="398"/>
      <c r="AP26" s="337"/>
      <c r="AQ26" s="331"/>
      <c r="AR26" s="337"/>
      <c r="AS26" s="337"/>
      <c r="AT26" s="337"/>
      <c r="AU26" s="337"/>
      <c r="AV26" s="383"/>
      <c r="AW26" s="338"/>
      <c r="AX26" s="45">
        <v>445613000</v>
      </c>
      <c r="AY26" s="302"/>
      <c r="AZ26" s="39" t="s">
        <v>424</v>
      </c>
      <c r="BA26" s="412"/>
      <c r="BB26" s="337"/>
      <c r="BC26" s="337"/>
      <c r="BD26" s="39"/>
      <c r="BE26" s="338"/>
      <c r="BF26" s="420"/>
      <c r="BG26" s="420"/>
      <c r="BH26" s="420"/>
      <c r="BI26" s="422" t="e">
        <f>+BH26/BF26</f>
        <v>#DIV/0!</v>
      </c>
      <c r="BJ26" s="463"/>
      <c r="BK26" s="463"/>
      <c r="BL26" s="463"/>
      <c r="BM26" s="431"/>
      <c r="BN26" s="431"/>
      <c r="BO26" s="337"/>
      <c r="BP26" s="40"/>
      <c r="BQ26" s="383"/>
      <c r="BR26" s="383"/>
      <c r="BS26" s="67"/>
    </row>
    <row r="27" spans="1:71" ht="39" customHeight="1">
      <c r="A27" s="295"/>
      <c r="B27" s="293"/>
      <c r="C27" s="293"/>
      <c r="D27" s="224"/>
      <c r="E27" s="224"/>
      <c r="F27" s="224"/>
      <c r="G27" s="321"/>
      <c r="H27" s="224"/>
      <c r="I27" s="321"/>
      <c r="J27" s="323"/>
      <c r="K27" s="224"/>
      <c r="L27" s="224"/>
      <c r="M27" s="224"/>
      <c r="N27" s="224"/>
      <c r="O27" s="224"/>
      <c r="P27" s="224"/>
      <c r="Q27" s="224"/>
      <c r="R27" s="224"/>
      <c r="S27" s="224"/>
      <c r="T27" s="317"/>
      <c r="U27" s="317"/>
      <c r="V27" s="317"/>
      <c r="W27" s="224"/>
      <c r="X27" s="327"/>
      <c r="Y27" s="327"/>
      <c r="Z27" s="319"/>
      <c r="AA27" s="305"/>
      <c r="AB27" s="305"/>
      <c r="AC27" s="307"/>
      <c r="AD27" s="310"/>
      <c r="AE27" s="302"/>
      <c r="AF27" s="312"/>
      <c r="AG27" s="302"/>
      <c r="AH27" s="302"/>
      <c r="AI27" s="339"/>
      <c r="AJ27" s="339"/>
      <c r="AK27" s="339"/>
      <c r="AL27" s="398"/>
      <c r="AM27" s="398"/>
      <c r="AN27" s="398"/>
      <c r="AO27" s="398"/>
      <c r="AP27" s="337"/>
      <c r="AQ27" s="331"/>
      <c r="AR27" s="337"/>
      <c r="AS27" s="337"/>
      <c r="AT27" s="337"/>
      <c r="AU27" s="337"/>
      <c r="AV27" s="383"/>
      <c r="AW27" s="68" t="s">
        <v>451</v>
      </c>
      <c r="AX27" s="45">
        <v>166441117</v>
      </c>
      <c r="AY27" s="302"/>
      <c r="AZ27" s="39" t="s">
        <v>425</v>
      </c>
      <c r="BA27" s="412"/>
      <c r="BB27" s="337"/>
      <c r="BC27" s="337"/>
      <c r="BD27" s="39"/>
      <c r="BE27" s="68" t="s">
        <v>451</v>
      </c>
      <c r="BF27" s="69">
        <v>260500000</v>
      </c>
      <c r="BG27" s="69">
        <v>260500000</v>
      </c>
      <c r="BH27" s="69">
        <v>0</v>
      </c>
      <c r="BI27" s="70">
        <f>+BH27/BG27</f>
        <v>0</v>
      </c>
      <c r="BJ27" s="463"/>
      <c r="BK27" s="463"/>
      <c r="BL27" s="463"/>
      <c r="BM27" s="431"/>
      <c r="BN27" s="431"/>
      <c r="BO27" s="337"/>
      <c r="BP27" s="40"/>
      <c r="BQ27" s="383"/>
      <c r="BR27" s="383"/>
      <c r="BS27" s="67"/>
    </row>
    <row r="28" spans="1:71" ht="36.6" customHeight="1">
      <c r="A28" s="295"/>
      <c r="B28" s="293"/>
      <c r="C28" s="293"/>
      <c r="D28" s="224"/>
      <c r="E28" s="224"/>
      <c r="F28" s="224"/>
      <c r="G28" s="321"/>
      <c r="H28" s="224"/>
      <c r="I28" s="321"/>
      <c r="J28" s="323"/>
      <c r="K28" s="224"/>
      <c r="L28" s="224"/>
      <c r="M28" s="224"/>
      <c r="N28" s="224"/>
      <c r="O28" s="224"/>
      <c r="P28" s="224"/>
      <c r="Q28" s="224"/>
      <c r="R28" s="224"/>
      <c r="S28" s="224"/>
      <c r="T28" s="317"/>
      <c r="U28" s="317"/>
      <c r="V28" s="317"/>
      <c r="W28" s="224"/>
      <c r="X28" s="327"/>
      <c r="Y28" s="327"/>
      <c r="Z28" s="319"/>
      <c r="AA28" s="305"/>
      <c r="AB28" s="305"/>
      <c r="AC28" s="307"/>
      <c r="AD28" s="310"/>
      <c r="AE28" s="302"/>
      <c r="AF28" s="312"/>
      <c r="AG28" s="302"/>
      <c r="AH28" s="302"/>
      <c r="AI28" s="339"/>
      <c r="AJ28" s="339"/>
      <c r="AK28" s="339"/>
      <c r="AL28" s="398"/>
      <c r="AM28" s="398"/>
      <c r="AN28" s="398"/>
      <c r="AO28" s="398"/>
      <c r="AP28" s="337"/>
      <c r="AQ28" s="331"/>
      <c r="AR28" s="337"/>
      <c r="AS28" s="337"/>
      <c r="AT28" s="337"/>
      <c r="AU28" s="337"/>
      <c r="AV28" s="383"/>
      <c r="AW28" s="40" t="s">
        <v>452</v>
      </c>
      <c r="AX28" s="45">
        <v>233505565</v>
      </c>
      <c r="AY28" s="302"/>
      <c r="AZ28" s="39" t="s">
        <v>420</v>
      </c>
      <c r="BA28" s="412"/>
      <c r="BB28" s="337"/>
      <c r="BC28" s="337"/>
      <c r="BD28" s="39"/>
      <c r="BE28" s="40" t="s">
        <v>452</v>
      </c>
      <c r="BF28" s="71">
        <v>316999497</v>
      </c>
      <c r="BG28" s="69">
        <v>316999497</v>
      </c>
      <c r="BH28" s="71">
        <v>0</v>
      </c>
      <c r="BI28" s="72">
        <f>+BH28/BG28</f>
        <v>0</v>
      </c>
      <c r="BJ28" s="463"/>
      <c r="BK28" s="463"/>
      <c r="BL28" s="463"/>
      <c r="BM28" s="431"/>
      <c r="BN28" s="431"/>
      <c r="BO28" s="337"/>
      <c r="BP28" s="40"/>
      <c r="BQ28" s="383"/>
      <c r="BR28" s="383"/>
      <c r="BS28" s="67"/>
    </row>
    <row r="29" spans="1:71" ht="51.95" customHeight="1">
      <c r="A29" s="295"/>
      <c r="B29" s="293"/>
      <c r="C29" s="293"/>
      <c r="D29" s="224"/>
      <c r="E29" s="224"/>
      <c r="F29" s="224"/>
      <c r="G29" s="321"/>
      <c r="H29" s="224"/>
      <c r="I29" s="321"/>
      <c r="J29" s="323"/>
      <c r="K29" s="224"/>
      <c r="L29" s="224"/>
      <c r="M29" s="224"/>
      <c r="N29" s="224"/>
      <c r="O29" s="224"/>
      <c r="P29" s="224"/>
      <c r="Q29" s="224"/>
      <c r="R29" s="224"/>
      <c r="S29" s="224"/>
      <c r="T29" s="317"/>
      <c r="U29" s="317"/>
      <c r="V29" s="317"/>
      <c r="W29" s="224"/>
      <c r="X29" s="327"/>
      <c r="Y29" s="327"/>
      <c r="Z29" s="319"/>
      <c r="AA29" s="305"/>
      <c r="AB29" s="305"/>
      <c r="AC29" s="307"/>
      <c r="AD29" s="310"/>
      <c r="AE29" s="302"/>
      <c r="AF29" s="312"/>
      <c r="AG29" s="302"/>
      <c r="AH29" s="302"/>
      <c r="AI29" s="339"/>
      <c r="AJ29" s="339">
        <v>1</v>
      </c>
      <c r="AK29" s="339"/>
      <c r="AL29" s="399"/>
      <c r="AM29" s="399"/>
      <c r="AN29" s="399"/>
      <c r="AO29" s="399"/>
      <c r="AP29" s="338"/>
      <c r="AQ29" s="332"/>
      <c r="AR29" s="338"/>
      <c r="AS29" s="338"/>
      <c r="AT29" s="338"/>
      <c r="AU29" s="337"/>
      <c r="AV29" s="383"/>
      <c r="AW29" s="68" t="s">
        <v>453</v>
      </c>
      <c r="AX29" s="45">
        <v>213800000</v>
      </c>
      <c r="AY29" s="302"/>
      <c r="AZ29" s="39" t="s">
        <v>426</v>
      </c>
      <c r="BA29" s="412"/>
      <c r="BB29" s="338"/>
      <c r="BC29" s="338"/>
      <c r="BD29" s="39"/>
      <c r="BE29" s="68" t="s">
        <v>453</v>
      </c>
      <c r="BF29" s="71">
        <v>213800000</v>
      </c>
      <c r="BG29" s="69">
        <f>BF29</f>
        <v>213800000</v>
      </c>
      <c r="BH29" s="71">
        <v>0</v>
      </c>
      <c r="BI29" s="72">
        <f>+BH29/BG29</f>
        <v>0</v>
      </c>
      <c r="BJ29" s="463"/>
      <c r="BK29" s="463"/>
      <c r="BL29" s="463"/>
      <c r="BM29" s="431"/>
      <c r="BN29" s="431"/>
      <c r="BO29" s="338"/>
      <c r="BP29" s="40"/>
      <c r="BQ29" s="383"/>
      <c r="BR29" s="383"/>
      <c r="BS29" s="67"/>
    </row>
    <row r="30" spans="1:71" ht="96.6" customHeight="1">
      <c r="A30" s="295"/>
      <c r="B30" s="293"/>
      <c r="C30" s="293"/>
      <c r="D30" s="224"/>
      <c r="E30" s="224"/>
      <c r="F30" s="224"/>
      <c r="G30" s="321"/>
      <c r="H30" s="224"/>
      <c r="I30" s="321"/>
      <c r="J30" s="323"/>
      <c r="K30" s="224"/>
      <c r="L30" s="224"/>
      <c r="M30" s="224"/>
      <c r="N30" s="224"/>
      <c r="O30" s="224"/>
      <c r="P30" s="224"/>
      <c r="Q30" s="224"/>
      <c r="R30" s="224"/>
      <c r="S30" s="224"/>
      <c r="T30" s="317"/>
      <c r="U30" s="317"/>
      <c r="V30" s="317"/>
      <c r="W30" s="224"/>
      <c r="X30" s="328"/>
      <c r="Y30" s="328"/>
      <c r="Z30" s="320">
        <v>18</v>
      </c>
      <c r="AA30" s="305"/>
      <c r="AB30" s="305"/>
      <c r="AC30" s="308"/>
      <c r="AD30" s="311"/>
      <c r="AE30" s="302"/>
      <c r="AF30" s="312"/>
      <c r="AG30" s="302"/>
      <c r="AH30" s="56" t="s">
        <v>228</v>
      </c>
      <c r="AI30" s="56"/>
      <c r="AJ30" s="39">
        <v>1</v>
      </c>
      <c r="AK30" s="73">
        <v>3.3300000000000003E-2</v>
      </c>
      <c r="AL30" s="74">
        <v>0</v>
      </c>
      <c r="AM30" s="74">
        <v>0</v>
      </c>
      <c r="AN30" s="74">
        <v>0</v>
      </c>
      <c r="AO30" s="74">
        <f>AL30+AM30+AN30</f>
        <v>0</v>
      </c>
      <c r="AP30" s="40" t="s">
        <v>190</v>
      </c>
      <c r="AQ30" s="75" t="s">
        <v>184</v>
      </c>
      <c r="AR30" s="40"/>
      <c r="AS30" s="40"/>
      <c r="AT30" s="40"/>
      <c r="AU30" s="337"/>
      <c r="AV30" s="383"/>
      <c r="AW30" s="347" t="s">
        <v>454</v>
      </c>
      <c r="AX30" s="45">
        <v>260500000</v>
      </c>
      <c r="AY30" s="302"/>
      <c r="AZ30" s="39" t="s">
        <v>421</v>
      </c>
      <c r="BA30" s="412"/>
      <c r="BB30" s="40" t="s">
        <v>419</v>
      </c>
      <c r="BC30" s="40"/>
      <c r="BD30" s="39"/>
      <c r="BE30" s="347" t="s">
        <v>454</v>
      </c>
      <c r="BF30" s="419">
        <v>612054117</v>
      </c>
      <c r="BG30" s="419">
        <v>612054117</v>
      </c>
      <c r="BH30" s="419">
        <v>145644677</v>
      </c>
      <c r="BI30" s="421">
        <f>+BH30/BG30</f>
        <v>0.23796045636271734</v>
      </c>
      <c r="BJ30" s="463"/>
      <c r="BK30" s="463"/>
      <c r="BL30" s="463"/>
      <c r="BM30" s="431"/>
      <c r="BN30" s="431"/>
      <c r="BO30" s="40"/>
      <c r="BP30" s="40"/>
      <c r="BQ30" s="383"/>
      <c r="BR30" s="383"/>
      <c r="BS30" s="67"/>
    </row>
    <row r="31" spans="1:71" ht="101.45" customHeight="1">
      <c r="A31" s="295"/>
      <c r="B31" s="293"/>
      <c r="C31" s="293"/>
      <c r="D31" s="224"/>
      <c r="E31" s="224"/>
      <c r="F31" s="224"/>
      <c r="G31" s="321"/>
      <c r="H31" s="224"/>
      <c r="I31" s="321"/>
      <c r="J31" s="323"/>
      <c r="K31" s="49" t="s">
        <v>229</v>
      </c>
      <c r="L31" s="49" t="s">
        <v>171</v>
      </c>
      <c r="M31" s="224"/>
      <c r="N31" s="49" t="s">
        <v>230</v>
      </c>
      <c r="O31" s="49" t="s">
        <v>174</v>
      </c>
      <c r="P31" s="49"/>
      <c r="Q31" s="49" t="s">
        <v>231</v>
      </c>
      <c r="R31" s="76">
        <v>6</v>
      </c>
      <c r="S31" s="76">
        <v>4</v>
      </c>
      <c r="T31" s="77">
        <v>0</v>
      </c>
      <c r="U31" s="77">
        <v>0</v>
      </c>
      <c r="V31" s="77">
        <v>0</v>
      </c>
      <c r="W31" s="77">
        <f>T31+U31+V31</f>
        <v>0</v>
      </c>
      <c r="X31" s="78">
        <v>0</v>
      </c>
      <c r="Y31" s="78">
        <v>0</v>
      </c>
      <c r="Z31" s="96">
        <v>18</v>
      </c>
      <c r="AA31" s="53" t="s">
        <v>205</v>
      </c>
      <c r="AB31" s="53" t="s">
        <v>232</v>
      </c>
      <c r="AC31" s="79" t="s">
        <v>233</v>
      </c>
      <c r="AD31" s="80" t="s">
        <v>234</v>
      </c>
      <c r="AE31" s="302"/>
      <c r="AF31" s="312"/>
      <c r="AG31" s="302"/>
      <c r="AH31" s="56" t="s">
        <v>235</v>
      </c>
      <c r="AI31" s="56"/>
      <c r="AJ31" s="39">
        <v>4</v>
      </c>
      <c r="AK31" s="73">
        <v>3.3300000000000003E-2</v>
      </c>
      <c r="AL31" s="74">
        <f>AJ31*1.4%</f>
        <v>5.5999999999999994E-2</v>
      </c>
      <c r="AM31" s="74">
        <f>AJ31*1.4%</f>
        <v>5.5999999999999994E-2</v>
      </c>
      <c r="AN31" s="74">
        <f>AJ31*1.4%</f>
        <v>5.5999999999999994E-2</v>
      </c>
      <c r="AO31" s="74">
        <f>AL31+AM31+AN31</f>
        <v>0.16799999999999998</v>
      </c>
      <c r="AP31" s="40" t="s">
        <v>190</v>
      </c>
      <c r="AQ31" s="75" t="s">
        <v>184</v>
      </c>
      <c r="AR31" s="40"/>
      <c r="AS31" s="40"/>
      <c r="AT31" s="40"/>
      <c r="AU31" s="338"/>
      <c r="AV31" s="348"/>
      <c r="AW31" s="348"/>
      <c r="AX31" s="45">
        <v>83493932</v>
      </c>
      <c r="AY31" s="302"/>
      <c r="AZ31" s="39" t="s">
        <v>427</v>
      </c>
      <c r="BA31" s="413"/>
      <c r="BB31" s="40" t="s">
        <v>419</v>
      </c>
      <c r="BC31" s="40"/>
      <c r="BD31" s="39"/>
      <c r="BE31" s="348"/>
      <c r="BF31" s="420"/>
      <c r="BG31" s="420"/>
      <c r="BH31" s="420"/>
      <c r="BI31" s="423"/>
      <c r="BJ31" s="464"/>
      <c r="BK31" s="464"/>
      <c r="BL31" s="464"/>
      <c r="BM31" s="423"/>
      <c r="BN31" s="423"/>
      <c r="BO31" s="40"/>
      <c r="BP31" s="40"/>
      <c r="BQ31" s="39" t="s">
        <v>479</v>
      </c>
      <c r="BR31" s="39" t="s">
        <v>480</v>
      </c>
      <c r="BS31" s="67"/>
    </row>
    <row r="32" spans="1:71" ht="57" customHeight="1">
      <c r="A32" s="81"/>
      <c r="B32" s="293"/>
      <c r="C32" s="293"/>
      <c r="D32" s="48"/>
      <c r="E32" s="48"/>
      <c r="F32" s="48"/>
      <c r="G32" s="82"/>
      <c r="H32" s="48"/>
      <c r="I32" s="82"/>
      <c r="J32" s="83"/>
      <c r="K32" s="49"/>
      <c r="L32" s="49"/>
      <c r="M32" s="213" t="s">
        <v>489</v>
      </c>
      <c r="N32" s="214"/>
      <c r="O32" s="214"/>
      <c r="P32" s="214"/>
      <c r="Q32" s="214"/>
      <c r="R32" s="214"/>
      <c r="S32" s="214"/>
      <c r="T32" s="214"/>
      <c r="U32" s="214"/>
      <c r="V32" s="214"/>
      <c r="W32" s="215"/>
      <c r="X32" s="84">
        <v>0</v>
      </c>
      <c r="Y32" s="84">
        <v>0</v>
      </c>
      <c r="Z32" s="96"/>
      <c r="AA32" s="53"/>
      <c r="AB32" s="53"/>
      <c r="AC32" s="85"/>
      <c r="AD32" s="86"/>
      <c r="AE32" s="56"/>
      <c r="AF32" s="57"/>
      <c r="AG32" s="56"/>
      <c r="AH32" s="56"/>
      <c r="AI32" s="56"/>
      <c r="AJ32" s="39"/>
      <c r="AK32" s="73"/>
      <c r="AL32" s="74"/>
      <c r="AM32" s="74"/>
      <c r="AN32" s="74"/>
      <c r="AO32" s="74"/>
      <c r="AP32" s="40"/>
      <c r="AQ32" s="75"/>
      <c r="AR32" s="40"/>
      <c r="AS32" s="40"/>
      <c r="AT32" s="40"/>
      <c r="AU32" s="87"/>
      <c r="AV32" s="63"/>
      <c r="AW32" s="63"/>
      <c r="AX32" s="45"/>
      <c r="AY32" s="56"/>
      <c r="AZ32" s="39"/>
      <c r="BA32" s="88"/>
      <c r="BB32" s="40"/>
      <c r="BC32" s="40"/>
      <c r="BD32" s="39"/>
      <c r="BE32" s="63"/>
      <c r="BF32" s="89"/>
      <c r="BG32" s="89"/>
      <c r="BH32" s="89"/>
      <c r="BI32" s="90"/>
      <c r="BJ32" s="91">
        <v>5219342416.21</v>
      </c>
      <c r="BK32" s="91">
        <v>1052833248</v>
      </c>
      <c r="BL32" s="92">
        <v>619458797</v>
      </c>
      <c r="BM32" s="90">
        <f>BK32/BJ32</f>
        <v>0.2017176042579919</v>
      </c>
      <c r="BN32" s="90">
        <f>BL32/BJ32</f>
        <v>0.11868521886514144</v>
      </c>
      <c r="BO32" s="40"/>
      <c r="BP32" s="40"/>
      <c r="BQ32" s="61"/>
      <c r="BR32" s="61"/>
      <c r="BS32" s="67"/>
    </row>
    <row r="33" spans="1:71" ht="62.1" customHeight="1">
      <c r="A33" s="294" t="s">
        <v>236</v>
      </c>
      <c r="B33" s="293"/>
      <c r="C33" s="293"/>
      <c r="D33" s="294" t="s">
        <v>237</v>
      </c>
      <c r="E33" s="294" t="s">
        <v>238</v>
      </c>
      <c r="F33" s="294" t="s">
        <v>239</v>
      </c>
      <c r="G33" s="333">
        <v>1</v>
      </c>
      <c r="H33" s="294" t="s">
        <v>168</v>
      </c>
      <c r="I33" s="333">
        <v>1</v>
      </c>
      <c r="J33" s="293" t="s">
        <v>240</v>
      </c>
      <c r="K33" s="297" t="s">
        <v>241</v>
      </c>
      <c r="L33" s="297" t="s">
        <v>171</v>
      </c>
      <c r="M33" s="294" t="s">
        <v>242</v>
      </c>
      <c r="N33" s="224" t="s">
        <v>243</v>
      </c>
      <c r="O33" s="224"/>
      <c r="P33" s="224" t="s">
        <v>174</v>
      </c>
      <c r="Q33" s="297" t="s">
        <v>244</v>
      </c>
      <c r="R33" s="226">
        <v>240</v>
      </c>
      <c r="S33" s="329">
        <v>80</v>
      </c>
      <c r="T33" s="329">
        <v>6</v>
      </c>
      <c r="U33" s="329">
        <v>25</v>
      </c>
      <c r="V33" s="329">
        <v>49</v>
      </c>
      <c r="W33" s="329">
        <v>115</v>
      </c>
      <c r="X33" s="210">
        <v>1</v>
      </c>
      <c r="Y33" s="210">
        <v>1</v>
      </c>
      <c r="Z33" s="343">
        <v>767</v>
      </c>
      <c r="AA33" s="305" t="s">
        <v>245</v>
      </c>
      <c r="AB33" s="305" t="s">
        <v>246</v>
      </c>
      <c r="AC33" s="340" t="s">
        <v>178</v>
      </c>
      <c r="AD33" s="340" t="s">
        <v>179</v>
      </c>
      <c r="AE33" s="302" t="s">
        <v>247</v>
      </c>
      <c r="AF33" s="312">
        <v>2020130010043</v>
      </c>
      <c r="AG33" s="302" t="s">
        <v>248</v>
      </c>
      <c r="AH33" s="39" t="s">
        <v>249</v>
      </c>
      <c r="AI33" s="40"/>
      <c r="AJ33" s="39">
        <v>1</v>
      </c>
      <c r="AK33" s="73">
        <v>0.17994430104281572</v>
      </c>
      <c r="AL33" s="56">
        <v>4</v>
      </c>
      <c r="AM33" s="56">
        <v>3</v>
      </c>
      <c r="AN33" s="56">
        <v>1</v>
      </c>
      <c r="AO33" s="56">
        <f>AL33+AM33+AN33</f>
        <v>8</v>
      </c>
      <c r="AP33" s="39" t="s">
        <v>183</v>
      </c>
      <c r="AQ33" s="75" t="s">
        <v>184</v>
      </c>
      <c r="AR33" s="40"/>
      <c r="AS33" s="40"/>
      <c r="AT33" s="40"/>
      <c r="AU33" s="336" t="s">
        <v>484</v>
      </c>
      <c r="AV33" s="347" t="s">
        <v>485</v>
      </c>
      <c r="AW33" s="347" t="s">
        <v>450</v>
      </c>
      <c r="AX33" s="93">
        <v>410000000</v>
      </c>
      <c r="AY33" s="302" t="s">
        <v>428</v>
      </c>
      <c r="AZ33" s="39" t="s">
        <v>417</v>
      </c>
      <c r="BA33" s="416" t="s">
        <v>418</v>
      </c>
      <c r="BB33" s="40" t="s">
        <v>419</v>
      </c>
      <c r="BC33" s="39"/>
      <c r="BD33" s="39"/>
      <c r="BE33" s="347" t="s">
        <v>450</v>
      </c>
      <c r="BF33" s="432">
        <v>270000000</v>
      </c>
      <c r="BG33" s="432">
        <f>BF33</f>
        <v>270000000</v>
      </c>
      <c r="BH33" s="432">
        <v>65600000</v>
      </c>
      <c r="BI33" s="434">
        <f>+BH33/BG33</f>
        <v>0.24296296296296296</v>
      </c>
      <c r="BJ33" s="465">
        <v>766264733</v>
      </c>
      <c r="BK33" s="465">
        <v>176243151</v>
      </c>
      <c r="BL33" s="465">
        <v>122243151</v>
      </c>
      <c r="BM33" s="434">
        <f>BK33/BJ33</f>
        <v>0.23000295251745587</v>
      </c>
      <c r="BN33" s="434">
        <f>BL33/BJ33</f>
        <v>0.1595312243086098</v>
      </c>
      <c r="BO33" s="39"/>
      <c r="BP33" s="40"/>
      <c r="BQ33" s="347" t="s">
        <v>464</v>
      </c>
      <c r="BR33" s="347" t="s">
        <v>465</v>
      </c>
      <c r="BS33" s="67"/>
    </row>
    <row r="34" spans="1:71" ht="45">
      <c r="A34" s="295"/>
      <c r="B34" s="293"/>
      <c r="C34" s="293"/>
      <c r="D34" s="295"/>
      <c r="E34" s="295"/>
      <c r="F34" s="295"/>
      <c r="G34" s="334"/>
      <c r="H34" s="295"/>
      <c r="I34" s="334"/>
      <c r="J34" s="293"/>
      <c r="K34" s="297"/>
      <c r="L34" s="297"/>
      <c r="M34" s="295"/>
      <c r="N34" s="224"/>
      <c r="O34" s="224"/>
      <c r="P34" s="224"/>
      <c r="Q34" s="297"/>
      <c r="R34" s="226"/>
      <c r="S34" s="329"/>
      <c r="T34" s="329"/>
      <c r="U34" s="329"/>
      <c r="V34" s="329"/>
      <c r="W34" s="329"/>
      <c r="X34" s="211"/>
      <c r="Y34" s="211"/>
      <c r="Z34" s="345"/>
      <c r="AA34" s="305"/>
      <c r="AB34" s="305"/>
      <c r="AC34" s="341"/>
      <c r="AD34" s="341"/>
      <c r="AE34" s="302"/>
      <c r="AF34" s="312"/>
      <c r="AG34" s="302"/>
      <c r="AH34" s="39" t="s">
        <v>250</v>
      </c>
      <c r="AI34" s="40"/>
      <c r="AJ34" s="39">
        <v>1</v>
      </c>
      <c r="AK34" s="73">
        <v>0.10584958884871513</v>
      </c>
      <c r="AL34" s="56">
        <v>4</v>
      </c>
      <c r="AM34" s="56">
        <v>3</v>
      </c>
      <c r="AN34" s="56">
        <v>1</v>
      </c>
      <c r="AO34" s="56">
        <f t="shared" ref="AO34:AO39" si="1">AL34+AM34+AN34</f>
        <v>8</v>
      </c>
      <c r="AP34" s="39" t="s">
        <v>183</v>
      </c>
      <c r="AQ34" s="75" t="s">
        <v>184</v>
      </c>
      <c r="AR34" s="40"/>
      <c r="AS34" s="40"/>
      <c r="AT34" s="40"/>
      <c r="AU34" s="337"/>
      <c r="AV34" s="383"/>
      <c r="AW34" s="348"/>
      <c r="AX34" s="93">
        <v>140000000</v>
      </c>
      <c r="AY34" s="302"/>
      <c r="AZ34" s="39" t="s">
        <v>420</v>
      </c>
      <c r="BA34" s="417"/>
      <c r="BB34" s="40" t="s">
        <v>429</v>
      </c>
      <c r="BC34" s="39"/>
      <c r="BD34" s="39"/>
      <c r="BE34" s="348"/>
      <c r="BF34" s="433"/>
      <c r="BG34" s="433"/>
      <c r="BH34" s="433"/>
      <c r="BI34" s="435"/>
      <c r="BJ34" s="466"/>
      <c r="BK34" s="466"/>
      <c r="BL34" s="466"/>
      <c r="BM34" s="468"/>
      <c r="BN34" s="468"/>
      <c r="BO34" s="39"/>
      <c r="BP34" s="40"/>
      <c r="BQ34" s="383"/>
      <c r="BR34" s="383"/>
      <c r="BS34" s="67"/>
    </row>
    <row r="35" spans="1:71" ht="30">
      <c r="A35" s="295"/>
      <c r="B35" s="293"/>
      <c r="C35" s="293"/>
      <c r="D35" s="295"/>
      <c r="E35" s="295"/>
      <c r="F35" s="295"/>
      <c r="G35" s="334"/>
      <c r="H35" s="295"/>
      <c r="I35" s="334"/>
      <c r="J35" s="293"/>
      <c r="K35" s="297"/>
      <c r="L35" s="297"/>
      <c r="M35" s="295"/>
      <c r="N35" s="224"/>
      <c r="O35" s="224"/>
      <c r="P35" s="224"/>
      <c r="Q35" s="297"/>
      <c r="R35" s="226"/>
      <c r="S35" s="329"/>
      <c r="T35" s="329"/>
      <c r="U35" s="329"/>
      <c r="V35" s="329"/>
      <c r="W35" s="329"/>
      <c r="X35" s="211"/>
      <c r="Y35" s="211"/>
      <c r="Z35" s="319">
        <v>411</v>
      </c>
      <c r="AA35" s="305"/>
      <c r="AB35" s="305"/>
      <c r="AC35" s="341"/>
      <c r="AD35" s="341"/>
      <c r="AE35" s="302"/>
      <c r="AF35" s="312"/>
      <c r="AG35" s="302"/>
      <c r="AH35" s="39" t="s">
        <v>251</v>
      </c>
      <c r="AI35" s="40"/>
      <c r="AJ35" s="39">
        <v>1</v>
      </c>
      <c r="AK35" s="73">
        <v>0.14409292835713017</v>
      </c>
      <c r="AL35" s="56">
        <v>3</v>
      </c>
      <c r="AM35" s="56">
        <v>2</v>
      </c>
      <c r="AN35" s="56">
        <v>1</v>
      </c>
      <c r="AO35" s="56">
        <f t="shared" si="1"/>
        <v>6</v>
      </c>
      <c r="AP35" s="39" t="s">
        <v>190</v>
      </c>
      <c r="AQ35" s="75" t="s">
        <v>184</v>
      </c>
      <c r="AR35" s="40"/>
      <c r="AS35" s="40"/>
      <c r="AT35" s="40"/>
      <c r="AU35" s="337"/>
      <c r="AV35" s="383"/>
      <c r="AW35" s="347" t="s">
        <v>46</v>
      </c>
      <c r="AX35" s="93">
        <v>214917816</v>
      </c>
      <c r="AY35" s="302"/>
      <c r="AZ35" s="39" t="s">
        <v>420</v>
      </c>
      <c r="BA35" s="417"/>
      <c r="BB35" s="40" t="s">
        <v>429</v>
      </c>
      <c r="BC35" s="39"/>
      <c r="BD35" s="39"/>
      <c r="BE35" s="347" t="s">
        <v>46</v>
      </c>
      <c r="BF35" s="432">
        <v>494917816</v>
      </c>
      <c r="BG35" s="432">
        <f>BF35</f>
        <v>494917816</v>
      </c>
      <c r="BH35" s="432">
        <v>247600000</v>
      </c>
      <c r="BI35" s="434">
        <f>+BH35/BG35</f>
        <v>0.50028508167505537</v>
      </c>
      <c r="BJ35" s="466"/>
      <c r="BK35" s="466"/>
      <c r="BL35" s="466"/>
      <c r="BM35" s="468"/>
      <c r="BN35" s="468"/>
      <c r="BO35" s="39"/>
      <c r="BP35" s="40"/>
      <c r="BQ35" s="383"/>
      <c r="BR35" s="383"/>
      <c r="BS35" s="67"/>
    </row>
    <row r="36" spans="1:71" ht="30.95" customHeight="1">
      <c r="A36" s="295"/>
      <c r="B36" s="293"/>
      <c r="C36" s="293"/>
      <c r="D36" s="295"/>
      <c r="E36" s="295"/>
      <c r="F36" s="295"/>
      <c r="G36" s="334"/>
      <c r="H36" s="295"/>
      <c r="I36" s="334"/>
      <c r="J36" s="293"/>
      <c r="K36" s="297"/>
      <c r="L36" s="297"/>
      <c r="M36" s="296"/>
      <c r="N36" s="224"/>
      <c r="O36" s="224"/>
      <c r="P36" s="224"/>
      <c r="Q36" s="297" t="s">
        <v>252</v>
      </c>
      <c r="R36" s="226"/>
      <c r="S36" s="329"/>
      <c r="T36" s="329"/>
      <c r="U36" s="329"/>
      <c r="V36" s="329"/>
      <c r="W36" s="329"/>
      <c r="X36" s="212"/>
      <c r="Y36" s="212"/>
      <c r="Z36" s="344"/>
      <c r="AA36" s="305"/>
      <c r="AB36" s="305"/>
      <c r="AC36" s="342"/>
      <c r="AD36" s="342"/>
      <c r="AE36" s="302"/>
      <c r="AF36" s="312"/>
      <c r="AG36" s="302"/>
      <c r="AH36" s="39" t="s">
        <v>253</v>
      </c>
      <c r="AI36" s="40"/>
      <c r="AJ36" s="39">
        <v>1</v>
      </c>
      <c r="AK36" s="73">
        <v>0.21169917769743027</v>
      </c>
      <c r="AL36" s="56">
        <v>0</v>
      </c>
      <c r="AM36" s="56">
        <v>0</v>
      </c>
      <c r="AN36" s="56">
        <v>1</v>
      </c>
      <c r="AO36" s="56">
        <f t="shared" si="1"/>
        <v>1</v>
      </c>
      <c r="AP36" s="39" t="s">
        <v>254</v>
      </c>
      <c r="AQ36" s="75" t="s">
        <v>184</v>
      </c>
      <c r="AR36" s="40"/>
      <c r="AS36" s="94"/>
      <c r="AT36" s="94"/>
      <c r="AU36" s="337"/>
      <c r="AV36" s="383"/>
      <c r="AW36" s="348"/>
      <c r="AX36" s="93"/>
      <c r="AY36" s="302"/>
      <c r="AZ36" s="39" t="s">
        <v>420</v>
      </c>
      <c r="BA36" s="417"/>
      <c r="BB36" s="40" t="s">
        <v>419</v>
      </c>
      <c r="BC36" s="39"/>
      <c r="BD36" s="39"/>
      <c r="BE36" s="348"/>
      <c r="BF36" s="433"/>
      <c r="BG36" s="433"/>
      <c r="BH36" s="433"/>
      <c r="BI36" s="435"/>
      <c r="BJ36" s="466"/>
      <c r="BK36" s="466"/>
      <c r="BL36" s="466"/>
      <c r="BM36" s="468"/>
      <c r="BN36" s="468"/>
      <c r="BO36" s="39"/>
      <c r="BP36" s="40"/>
      <c r="BQ36" s="348"/>
      <c r="BR36" s="348"/>
      <c r="BS36" s="67"/>
    </row>
    <row r="37" spans="1:71" ht="62.1" customHeight="1">
      <c r="A37" s="295"/>
      <c r="B37" s="293"/>
      <c r="C37" s="293"/>
      <c r="D37" s="295"/>
      <c r="E37" s="295"/>
      <c r="F37" s="295"/>
      <c r="G37" s="334"/>
      <c r="H37" s="295"/>
      <c r="I37" s="334"/>
      <c r="J37" s="293"/>
      <c r="K37" s="297"/>
      <c r="L37" s="297"/>
      <c r="M37" s="294">
        <v>120</v>
      </c>
      <c r="N37" s="224" t="s">
        <v>255</v>
      </c>
      <c r="O37" s="224"/>
      <c r="P37" s="224" t="s">
        <v>174</v>
      </c>
      <c r="Q37" s="297"/>
      <c r="R37" s="226">
        <v>240</v>
      </c>
      <c r="S37" s="329">
        <v>40</v>
      </c>
      <c r="T37" s="329">
        <v>0</v>
      </c>
      <c r="U37" s="329">
        <v>17</v>
      </c>
      <c r="V37" s="329">
        <v>0</v>
      </c>
      <c r="W37" s="329">
        <v>17</v>
      </c>
      <c r="X37" s="210">
        <f>W37/S37</f>
        <v>0.42499999999999999</v>
      </c>
      <c r="Y37" s="210">
        <f>W37/S37</f>
        <v>0.42499999999999999</v>
      </c>
      <c r="Z37" s="343">
        <v>411</v>
      </c>
      <c r="AA37" s="305" t="s">
        <v>245</v>
      </c>
      <c r="AB37" s="305" t="s">
        <v>246</v>
      </c>
      <c r="AC37" s="340" t="s">
        <v>178</v>
      </c>
      <c r="AD37" s="340" t="s">
        <v>179</v>
      </c>
      <c r="AE37" s="302"/>
      <c r="AF37" s="312"/>
      <c r="AG37" s="302"/>
      <c r="AH37" s="39" t="s">
        <v>256</v>
      </c>
      <c r="AI37" s="40"/>
      <c r="AJ37" s="39">
        <v>1</v>
      </c>
      <c r="AK37" s="73">
        <v>0.27373433297493666</v>
      </c>
      <c r="AL37" s="56">
        <v>0</v>
      </c>
      <c r="AM37" s="56">
        <v>0</v>
      </c>
      <c r="AN37" s="56">
        <v>1</v>
      </c>
      <c r="AO37" s="56">
        <f t="shared" si="1"/>
        <v>1</v>
      </c>
      <c r="AP37" s="39" t="s">
        <v>257</v>
      </c>
      <c r="AQ37" s="75" t="s">
        <v>184</v>
      </c>
      <c r="AR37" s="40"/>
      <c r="AS37" s="94"/>
      <c r="AT37" s="94"/>
      <c r="AU37" s="337"/>
      <c r="AV37" s="383"/>
      <c r="AW37" s="347" t="s">
        <v>451</v>
      </c>
      <c r="AX37" s="93">
        <v>1346917</v>
      </c>
      <c r="AY37" s="302"/>
      <c r="AZ37" s="39" t="s">
        <v>421</v>
      </c>
      <c r="BA37" s="417"/>
      <c r="BB37" s="40" t="s">
        <v>429</v>
      </c>
      <c r="BC37" s="39"/>
      <c r="BD37" s="39"/>
      <c r="BE37" s="347" t="s">
        <v>451</v>
      </c>
      <c r="BF37" s="432">
        <v>1346917</v>
      </c>
      <c r="BG37" s="432">
        <v>1346917</v>
      </c>
      <c r="BH37" s="432">
        <v>0</v>
      </c>
      <c r="BI37" s="434">
        <f>+BH37/BG37</f>
        <v>0</v>
      </c>
      <c r="BJ37" s="466"/>
      <c r="BK37" s="466"/>
      <c r="BL37" s="466"/>
      <c r="BM37" s="468"/>
      <c r="BN37" s="468"/>
      <c r="BO37" s="39"/>
      <c r="BP37" s="40"/>
      <c r="BQ37" s="347" t="s">
        <v>464</v>
      </c>
      <c r="BR37" s="347" t="s">
        <v>465</v>
      </c>
      <c r="BS37" s="67"/>
    </row>
    <row r="38" spans="1:71" ht="45">
      <c r="A38" s="296"/>
      <c r="B38" s="293"/>
      <c r="C38" s="293"/>
      <c r="D38" s="296"/>
      <c r="E38" s="296"/>
      <c r="F38" s="296"/>
      <c r="G38" s="335"/>
      <c r="H38" s="296"/>
      <c r="I38" s="335"/>
      <c r="J38" s="293"/>
      <c r="K38" s="297"/>
      <c r="L38" s="297"/>
      <c r="M38" s="296"/>
      <c r="N38" s="224"/>
      <c r="O38" s="224"/>
      <c r="P38" s="224"/>
      <c r="Q38" s="297"/>
      <c r="R38" s="226"/>
      <c r="S38" s="329"/>
      <c r="T38" s="329"/>
      <c r="U38" s="329"/>
      <c r="V38" s="329"/>
      <c r="W38" s="329"/>
      <c r="X38" s="212"/>
      <c r="Y38" s="212"/>
      <c r="Z38" s="344"/>
      <c r="AA38" s="305"/>
      <c r="AB38" s="305"/>
      <c r="AC38" s="342"/>
      <c r="AD38" s="342"/>
      <c r="AE38" s="302"/>
      <c r="AF38" s="312"/>
      <c r="AG38" s="302"/>
      <c r="AH38" s="39" t="s">
        <v>258</v>
      </c>
      <c r="AI38" s="40"/>
      <c r="AJ38" s="39">
        <v>1</v>
      </c>
      <c r="AK38" s="73">
        <v>8.4679671078972105E-2</v>
      </c>
      <c r="AL38" s="56">
        <v>0</v>
      </c>
      <c r="AM38" s="56">
        <v>0</v>
      </c>
      <c r="AN38" s="56">
        <v>1</v>
      </c>
      <c r="AO38" s="56">
        <f t="shared" si="1"/>
        <v>1</v>
      </c>
      <c r="AP38" s="39" t="s">
        <v>190</v>
      </c>
      <c r="AQ38" s="75" t="s">
        <v>184</v>
      </c>
      <c r="AR38" s="40"/>
      <c r="AS38" s="40"/>
      <c r="AT38" s="40"/>
      <c r="AU38" s="338"/>
      <c r="AV38" s="348"/>
      <c r="AW38" s="348"/>
      <c r="AX38" s="93"/>
      <c r="AY38" s="302"/>
      <c r="AZ38" s="39" t="s">
        <v>417</v>
      </c>
      <c r="BA38" s="418"/>
      <c r="BB38" s="40" t="s">
        <v>419</v>
      </c>
      <c r="BC38" s="39"/>
      <c r="BD38" s="39"/>
      <c r="BE38" s="348"/>
      <c r="BF38" s="433"/>
      <c r="BG38" s="433"/>
      <c r="BH38" s="433"/>
      <c r="BI38" s="435"/>
      <c r="BJ38" s="466"/>
      <c r="BK38" s="466"/>
      <c r="BL38" s="466"/>
      <c r="BM38" s="468"/>
      <c r="BN38" s="468"/>
      <c r="BO38" s="39"/>
      <c r="BP38" s="40"/>
      <c r="BQ38" s="348"/>
      <c r="BR38" s="348"/>
      <c r="BS38" s="67"/>
    </row>
    <row r="39" spans="1:71" ht="62.1" customHeight="1">
      <c r="A39" s="294" t="s">
        <v>162</v>
      </c>
      <c r="B39" s="293"/>
      <c r="C39" s="293"/>
      <c r="D39" s="294" t="s">
        <v>237</v>
      </c>
      <c r="E39" s="294" t="s">
        <v>238</v>
      </c>
      <c r="F39" s="294" t="s">
        <v>239</v>
      </c>
      <c r="G39" s="333">
        <v>1</v>
      </c>
      <c r="H39" s="294" t="s">
        <v>168</v>
      </c>
      <c r="I39" s="333">
        <v>1</v>
      </c>
      <c r="J39" s="293"/>
      <c r="K39" s="297" t="s">
        <v>259</v>
      </c>
      <c r="L39" s="297" t="s">
        <v>171</v>
      </c>
      <c r="M39" s="294">
        <v>38.061999999999998</v>
      </c>
      <c r="N39" s="224" t="s">
        <v>260</v>
      </c>
      <c r="O39" s="224"/>
      <c r="P39" s="224" t="s">
        <v>174</v>
      </c>
      <c r="Q39" s="297" t="s">
        <v>261</v>
      </c>
      <c r="R39" s="226">
        <v>53286</v>
      </c>
      <c r="S39" s="226">
        <f>R39-Z39</f>
        <v>26632</v>
      </c>
      <c r="T39" s="346">
        <v>0</v>
      </c>
      <c r="U39" s="346">
        <v>0</v>
      </c>
      <c r="V39" s="346">
        <v>0</v>
      </c>
      <c r="W39" s="346">
        <f>T39+U39+V39</f>
        <v>0</v>
      </c>
      <c r="X39" s="449">
        <f>W39/S39</f>
        <v>0</v>
      </c>
      <c r="Y39" s="222">
        <f>W39/S39</f>
        <v>0</v>
      </c>
      <c r="Z39" s="343">
        <v>26654</v>
      </c>
      <c r="AA39" s="305" t="s">
        <v>245</v>
      </c>
      <c r="AB39" s="305" t="s">
        <v>246</v>
      </c>
      <c r="AC39" s="306" t="s">
        <v>178</v>
      </c>
      <c r="AD39" s="309" t="s">
        <v>179</v>
      </c>
      <c r="AE39" s="302" t="s">
        <v>262</v>
      </c>
      <c r="AF39" s="312">
        <v>2020130010045</v>
      </c>
      <c r="AG39" s="302" t="s">
        <v>263</v>
      </c>
      <c r="AH39" s="39" t="s">
        <v>264</v>
      </c>
      <c r="AI39" s="40"/>
      <c r="AJ39" s="39">
        <v>1</v>
      </c>
      <c r="AK39" s="98">
        <v>1.5106451736220602E-2</v>
      </c>
      <c r="AL39" s="99">
        <v>0</v>
      </c>
      <c r="AM39" s="99">
        <v>0</v>
      </c>
      <c r="AN39" s="99">
        <v>0</v>
      </c>
      <c r="AO39" s="99">
        <f t="shared" si="1"/>
        <v>0</v>
      </c>
      <c r="AP39" s="40" t="s">
        <v>226</v>
      </c>
      <c r="AQ39" s="75" t="s">
        <v>184</v>
      </c>
      <c r="AR39" s="40"/>
      <c r="AS39" s="40"/>
      <c r="AT39" s="40"/>
      <c r="AU39" s="336" t="s">
        <v>484</v>
      </c>
      <c r="AV39" s="347" t="s">
        <v>485</v>
      </c>
      <c r="AW39" s="336" t="s">
        <v>450</v>
      </c>
      <c r="AX39" s="93">
        <v>60000000</v>
      </c>
      <c r="AY39" s="302" t="s">
        <v>430</v>
      </c>
      <c r="AZ39" s="39" t="s">
        <v>420</v>
      </c>
      <c r="BA39" s="347" t="s">
        <v>431</v>
      </c>
      <c r="BB39" s="100" t="s">
        <v>419</v>
      </c>
      <c r="BC39" s="39"/>
      <c r="BD39" s="39"/>
      <c r="BE39" s="336" t="s">
        <v>450</v>
      </c>
      <c r="BF39" s="419">
        <v>190000000</v>
      </c>
      <c r="BG39" s="419">
        <v>190000000</v>
      </c>
      <c r="BH39" s="419">
        <v>15000000</v>
      </c>
      <c r="BI39" s="421">
        <f>+BH39/BG39</f>
        <v>7.8947368421052627E-2</v>
      </c>
      <c r="BJ39" s="462">
        <v>965736164</v>
      </c>
      <c r="BK39" s="462">
        <v>171288818</v>
      </c>
      <c r="BL39" s="462">
        <v>95144409</v>
      </c>
      <c r="BM39" s="421">
        <f>BK39/BJ39</f>
        <v>0.17736605957732365</v>
      </c>
      <c r="BN39" s="421">
        <f>BL39/BJ39</f>
        <v>9.8520085036393021E-2</v>
      </c>
      <c r="BO39" s="40"/>
      <c r="BP39" s="40"/>
      <c r="BQ39" s="347" t="s">
        <v>464</v>
      </c>
      <c r="BR39" s="347" t="s">
        <v>465</v>
      </c>
      <c r="BS39" s="67"/>
    </row>
    <row r="40" spans="1:71" ht="33" customHeight="1">
      <c r="A40" s="295"/>
      <c r="B40" s="293"/>
      <c r="C40" s="293"/>
      <c r="D40" s="295"/>
      <c r="E40" s="295"/>
      <c r="F40" s="295"/>
      <c r="G40" s="334"/>
      <c r="H40" s="295"/>
      <c r="I40" s="334"/>
      <c r="J40" s="293"/>
      <c r="K40" s="297"/>
      <c r="L40" s="297"/>
      <c r="M40" s="295"/>
      <c r="N40" s="224"/>
      <c r="O40" s="224"/>
      <c r="P40" s="224"/>
      <c r="Q40" s="297"/>
      <c r="R40" s="226"/>
      <c r="S40" s="226"/>
      <c r="T40" s="346"/>
      <c r="U40" s="346"/>
      <c r="V40" s="346"/>
      <c r="W40" s="226"/>
      <c r="X40" s="450"/>
      <c r="Y40" s="316"/>
      <c r="Z40" s="345"/>
      <c r="AA40" s="305"/>
      <c r="AB40" s="305"/>
      <c r="AC40" s="307"/>
      <c r="AD40" s="310"/>
      <c r="AE40" s="302"/>
      <c r="AF40" s="312"/>
      <c r="AG40" s="302"/>
      <c r="AH40" s="347" t="s">
        <v>265</v>
      </c>
      <c r="AI40" s="336"/>
      <c r="AJ40" s="347">
        <v>1</v>
      </c>
      <c r="AK40" s="349">
        <v>0.31421419611338852</v>
      </c>
      <c r="AL40" s="101">
        <f>AJ40*0.6%</f>
        <v>6.0000000000000001E-3</v>
      </c>
      <c r="AM40" s="101">
        <f>AJ40*0.6%</f>
        <v>6.0000000000000001E-3</v>
      </c>
      <c r="AN40" s="101">
        <f>AJ40*0.6%</f>
        <v>6.0000000000000001E-3</v>
      </c>
      <c r="AO40" s="101">
        <f>AL40+AM40+AN40</f>
        <v>1.8000000000000002E-2</v>
      </c>
      <c r="AP40" s="336" t="s">
        <v>266</v>
      </c>
      <c r="AQ40" s="330" t="s">
        <v>184</v>
      </c>
      <c r="AR40" s="336"/>
      <c r="AS40" s="62"/>
      <c r="AT40" s="62"/>
      <c r="AU40" s="337"/>
      <c r="AV40" s="383"/>
      <c r="AW40" s="337"/>
      <c r="AX40" s="93">
        <v>158606893</v>
      </c>
      <c r="AY40" s="302"/>
      <c r="AZ40" s="39" t="s">
        <v>421</v>
      </c>
      <c r="BA40" s="383"/>
      <c r="BB40" s="100" t="s">
        <v>419</v>
      </c>
      <c r="BC40" s="347"/>
      <c r="BD40" s="347"/>
      <c r="BE40" s="337"/>
      <c r="BF40" s="430"/>
      <c r="BG40" s="430"/>
      <c r="BH40" s="430"/>
      <c r="BI40" s="431"/>
      <c r="BJ40" s="463"/>
      <c r="BK40" s="463"/>
      <c r="BL40" s="463"/>
      <c r="BM40" s="431"/>
      <c r="BN40" s="431"/>
      <c r="BO40" s="336"/>
      <c r="BP40" s="40"/>
      <c r="BQ40" s="383"/>
      <c r="BR40" s="383"/>
      <c r="BS40" s="67"/>
    </row>
    <row r="41" spans="1:71" ht="32.1" customHeight="1">
      <c r="A41" s="295"/>
      <c r="B41" s="293"/>
      <c r="C41" s="293"/>
      <c r="D41" s="295"/>
      <c r="E41" s="295"/>
      <c r="F41" s="295"/>
      <c r="G41" s="334"/>
      <c r="H41" s="295"/>
      <c r="I41" s="334"/>
      <c r="J41" s="293"/>
      <c r="K41" s="297"/>
      <c r="L41" s="297"/>
      <c r="M41" s="295"/>
      <c r="N41" s="224"/>
      <c r="O41" s="224"/>
      <c r="P41" s="224"/>
      <c r="Q41" s="297"/>
      <c r="R41" s="226"/>
      <c r="S41" s="226"/>
      <c r="T41" s="346"/>
      <c r="U41" s="346"/>
      <c r="V41" s="346"/>
      <c r="W41" s="226"/>
      <c r="X41" s="450"/>
      <c r="Y41" s="316"/>
      <c r="Z41" s="345"/>
      <c r="AA41" s="305"/>
      <c r="AB41" s="305"/>
      <c r="AC41" s="307"/>
      <c r="AD41" s="310"/>
      <c r="AE41" s="302"/>
      <c r="AF41" s="312"/>
      <c r="AG41" s="302"/>
      <c r="AH41" s="348"/>
      <c r="AI41" s="338"/>
      <c r="AJ41" s="348"/>
      <c r="AK41" s="350"/>
      <c r="AL41" s="102"/>
      <c r="AM41" s="102"/>
      <c r="AN41" s="102"/>
      <c r="AO41" s="103"/>
      <c r="AP41" s="338"/>
      <c r="AQ41" s="332"/>
      <c r="AR41" s="338"/>
      <c r="AS41" s="68"/>
      <c r="AT41" s="68"/>
      <c r="AU41" s="337"/>
      <c r="AV41" s="383"/>
      <c r="AW41" s="338"/>
      <c r="AX41" s="93">
        <v>70000000</v>
      </c>
      <c r="AY41" s="302"/>
      <c r="AZ41" s="39" t="s">
        <v>420</v>
      </c>
      <c r="BA41" s="383"/>
      <c r="BB41" s="100" t="s">
        <v>419</v>
      </c>
      <c r="BC41" s="348"/>
      <c r="BD41" s="348"/>
      <c r="BE41" s="338"/>
      <c r="BF41" s="420"/>
      <c r="BG41" s="420"/>
      <c r="BH41" s="420"/>
      <c r="BI41" s="423"/>
      <c r="BJ41" s="463"/>
      <c r="BK41" s="463"/>
      <c r="BL41" s="463"/>
      <c r="BM41" s="431"/>
      <c r="BN41" s="431"/>
      <c r="BO41" s="338"/>
      <c r="BP41" s="40"/>
      <c r="BQ41" s="383"/>
      <c r="BR41" s="383"/>
      <c r="BS41" s="67"/>
    </row>
    <row r="42" spans="1:71" ht="15.6" customHeight="1">
      <c r="A42" s="295"/>
      <c r="B42" s="293"/>
      <c r="C42" s="293"/>
      <c r="D42" s="295"/>
      <c r="E42" s="295"/>
      <c r="F42" s="295"/>
      <c r="G42" s="334"/>
      <c r="H42" s="295"/>
      <c r="I42" s="334"/>
      <c r="J42" s="293"/>
      <c r="K42" s="297"/>
      <c r="L42" s="297"/>
      <c r="M42" s="295"/>
      <c r="N42" s="224"/>
      <c r="O42" s="224"/>
      <c r="P42" s="224"/>
      <c r="Q42" s="297"/>
      <c r="R42" s="226"/>
      <c r="S42" s="226"/>
      <c r="T42" s="346"/>
      <c r="U42" s="346"/>
      <c r="V42" s="346"/>
      <c r="W42" s="226"/>
      <c r="X42" s="450"/>
      <c r="Y42" s="316"/>
      <c r="Z42" s="345">
        <v>7</v>
      </c>
      <c r="AA42" s="305"/>
      <c r="AB42" s="305"/>
      <c r="AC42" s="307"/>
      <c r="AD42" s="310"/>
      <c r="AE42" s="302"/>
      <c r="AF42" s="312"/>
      <c r="AG42" s="302"/>
      <c r="AH42" s="347" t="s">
        <v>267</v>
      </c>
      <c r="AI42" s="336"/>
      <c r="AJ42" s="347">
        <v>2</v>
      </c>
      <c r="AK42" s="349">
        <v>0.30212903472441205</v>
      </c>
      <c r="AL42" s="455">
        <v>0</v>
      </c>
      <c r="AM42" s="455">
        <v>0</v>
      </c>
      <c r="AN42" s="455">
        <v>0</v>
      </c>
      <c r="AO42" s="455">
        <f>AL42+AM42+AN42</f>
        <v>0</v>
      </c>
      <c r="AP42" s="336" t="s">
        <v>183</v>
      </c>
      <c r="AQ42" s="330" t="s">
        <v>184</v>
      </c>
      <c r="AR42" s="336"/>
      <c r="AS42" s="62"/>
      <c r="AT42" s="62"/>
      <c r="AU42" s="337"/>
      <c r="AV42" s="383"/>
      <c r="AW42" s="336" t="s">
        <v>46</v>
      </c>
      <c r="AX42" s="93">
        <v>79393106.590000004</v>
      </c>
      <c r="AY42" s="302"/>
      <c r="AZ42" s="39" t="s">
        <v>420</v>
      </c>
      <c r="BA42" s="383"/>
      <c r="BB42" s="100" t="s">
        <v>419</v>
      </c>
      <c r="BC42" s="347"/>
      <c r="BD42" s="347"/>
      <c r="BE42" s="336" t="s">
        <v>46</v>
      </c>
      <c r="BF42" s="419">
        <v>457732907.59000003</v>
      </c>
      <c r="BG42" s="419">
        <v>457732907.59000003</v>
      </c>
      <c r="BH42" s="419">
        <v>0</v>
      </c>
      <c r="BI42" s="421">
        <f>+BH42/BG42</f>
        <v>0</v>
      </c>
      <c r="BJ42" s="463"/>
      <c r="BK42" s="463"/>
      <c r="BL42" s="463"/>
      <c r="BM42" s="431"/>
      <c r="BN42" s="431"/>
      <c r="BO42" s="336"/>
      <c r="BP42" s="40"/>
      <c r="BQ42" s="383"/>
      <c r="BR42" s="383"/>
      <c r="BS42" s="67"/>
    </row>
    <row r="43" spans="1:71" ht="39" customHeight="1">
      <c r="A43" s="295"/>
      <c r="B43" s="293"/>
      <c r="C43" s="293"/>
      <c r="D43" s="295"/>
      <c r="E43" s="295"/>
      <c r="F43" s="295"/>
      <c r="G43" s="334"/>
      <c r="H43" s="295"/>
      <c r="I43" s="334"/>
      <c r="J43" s="293"/>
      <c r="K43" s="297"/>
      <c r="L43" s="297"/>
      <c r="M43" s="295"/>
      <c r="N43" s="224"/>
      <c r="O43" s="224"/>
      <c r="P43" s="224"/>
      <c r="Q43" s="297"/>
      <c r="R43" s="226"/>
      <c r="S43" s="226"/>
      <c r="T43" s="346"/>
      <c r="U43" s="346"/>
      <c r="V43" s="346"/>
      <c r="W43" s="226"/>
      <c r="X43" s="450"/>
      <c r="Y43" s="316"/>
      <c r="Z43" s="345"/>
      <c r="AA43" s="305"/>
      <c r="AB43" s="305"/>
      <c r="AC43" s="307"/>
      <c r="AD43" s="310"/>
      <c r="AE43" s="302"/>
      <c r="AF43" s="312"/>
      <c r="AG43" s="302"/>
      <c r="AH43" s="348"/>
      <c r="AI43" s="338"/>
      <c r="AJ43" s="348"/>
      <c r="AK43" s="350"/>
      <c r="AL43" s="456"/>
      <c r="AM43" s="456"/>
      <c r="AN43" s="456"/>
      <c r="AO43" s="456"/>
      <c r="AP43" s="338"/>
      <c r="AQ43" s="332"/>
      <c r="AR43" s="338"/>
      <c r="AS43" s="68"/>
      <c r="AT43" s="68"/>
      <c r="AU43" s="337"/>
      <c r="AV43" s="383"/>
      <c r="AW43" s="337"/>
      <c r="AX43" s="93">
        <v>100000000</v>
      </c>
      <c r="AY43" s="302"/>
      <c r="AZ43" s="39" t="s">
        <v>417</v>
      </c>
      <c r="BA43" s="383"/>
      <c r="BB43" s="100" t="s">
        <v>419</v>
      </c>
      <c r="BC43" s="348"/>
      <c r="BD43" s="348"/>
      <c r="BE43" s="337"/>
      <c r="BF43" s="430"/>
      <c r="BG43" s="430"/>
      <c r="BH43" s="430"/>
      <c r="BI43" s="431"/>
      <c r="BJ43" s="463"/>
      <c r="BK43" s="463"/>
      <c r="BL43" s="463"/>
      <c r="BM43" s="431"/>
      <c r="BN43" s="431"/>
      <c r="BO43" s="338"/>
      <c r="BP43" s="40"/>
      <c r="BQ43" s="383"/>
      <c r="BR43" s="383"/>
      <c r="BS43" s="67"/>
    </row>
    <row r="44" spans="1:71" ht="60">
      <c r="A44" s="295"/>
      <c r="B44" s="293"/>
      <c r="C44" s="293"/>
      <c r="D44" s="295"/>
      <c r="E44" s="295"/>
      <c r="F44" s="295"/>
      <c r="G44" s="334"/>
      <c r="H44" s="295"/>
      <c r="I44" s="334"/>
      <c r="J44" s="293"/>
      <c r="K44" s="297"/>
      <c r="L44" s="297"/>
      <c r="M44" s="295"/>
      <c r="N44" s="224"/>
      <c r="O44" s="224"/>
      <c r="P44" s="224"/>
      <c r="Q44" s="297"/>
      <c r="R44" s="226"/>
      <c r="S44" s="226"/>
      <c r="T44" s="346"/>
      <c r="U44" s="346"/>
      <c r="V44" s="346"/>
      <c r="W44" s="226"/>
      <c r="X44" s="451"/>
      <c r="Y44" s="223"/>
      <c r="Z44" s="344">
        <v>4</v>
      </c>
      <c r="AA44" s="305"/>
      <c r="AB44" s="305"/>
      <c r="AC44" s="307"/>
      <c r="AD44" s="310"/>
      <c r="AE44" s="302"/>
      <c r="AF44" s="312"/>
      <c r="AG44" s="302"/>
      <c r="AH44" s="39" t="s">
        <v>268</v>
      </c>
      <c r="AI44" s="40"/>
      <c r="AJ44" s="39">
        <v>1</v>
      </c>
      <c r="AK44" s="98">
        <v>0.21451161465433255</v>
      </c>
      <c r="AL44" s="99">
        <v>0</v>
      </c>
      <c r="AM44" s="99">
        <v>0</v>
      </c>
      <c r="AN44" s="99">
        <v>0</v>
      </c>
      <c r="AO44" s="99">
        <f>AL44+AM44+AN44</f>
        <v>0</v>
      </c>
      <c r="AP44" s="40" t="s">
        <v>226</v>
      </c>
      <c r="AQ44" s="75" t="s">
        <v>184</v>
      </c>
      <c r="AR44" s="40"/>
      <c r="AS44" s="40"/>
      <c r="AT44" s="40"/>
      <c r="AU44" s="337"/>
      <c r="AV44" s="383"/>
      <c r="AW44" s="338"/>
      <c r="AX44" s="93">
        <v>248339801</v>
      </c>
      <c r="AY44" s="302"/>
      <c r="AZ44" s="39" t="s">
        <v>420</v>
      </c>
      <c r="BA44" s="383"/>
      <c r="BB44" s="100" t="s">
        <v>419</v>
      </c>
      <c r="BC44" s="39"/>
      <c r="BD44" s="39"/>
      <c r="BE44" s="338"/>
      <c r="BF44" s="420"/>
      <c r="BG44" s="420"/>
      <c r="BH44" s="420"/>
      <c r="BI44" s="423"/>
      <c r="BJ44" s="463"/>
      <c r="BK44" s="463"/>
      <c r="BL44" s="463"/>
      <c r="BM44" s="431"/>
      <c r="BN44" s="431"/>
      <c r="BO44" s="40"/>
      <c r="BP44" s="40"/>
      <c r="BQ44" s="383"/>
      <c r="BR44" s="383"/>
      <c r="BS44" s="67"/>
    </row>
    <row r="45" spans="1:71" ht="93" customHeight="1">
      <c r="A45" s="295"/>
      <c r="B45" s="293"/>
      <c r="C45" s="293"/>
      <c r="D45" s="295"/>
      <c r="E45" s="295"/>
      <c r="F45" s="295"/>
      <c r="G45" s="334"/>
      <c r="H45" s="295"/>
      <c r="I45" s="334"/>
      <c r="J45" s="293"/>
      <c r="K45" s="297" t="s">
        <v>269</v>
      </c>
      <c r="L45" s="297" t="s">
        <v>171</v>
      </c>
      <c r="M45" s="294" t="s">
        <v>270</v>
      </c>
      <c r="N45" s="224" t="s">
        <v>271</v>
      </c>
      <c r="O45" s="224"/>
      <c r="P45" s="224" t="s">
        <v>174</v>
      </c>
      <c r="Q45" s="297" t="s">
        <v>272</v>
      </c>
      <c r="R45" s="226">
        <v>12</v>
      </c>
      <c r="S45" s="226">
        <v>5</v>
      </c>
      <c r="T45" s="226">
        <v>0</v>
      </c>
      <c r="U45" s="226">
        <v>0</v>
      </c>
      <c r="V45" s="226">
        <v>0</v>
      </c>
      <c r="W45" s="226">
        <f>T45+U45+V45</f>
        <v>0</v>
      </c>
      <c r="X45" s="222">
        <v>0</v>
      </c>
      <c r="Y45" s="222">
        <v>0</v>
      </c>
      <c r="Z45" s="343">
        <v>7</v>
      </c>
      <c r="AA45" s="305" t="s">
        <v>273</v>
      </c>
      <c r="AB45" s="305" t="s">
        <v>274</v>
      </c>
      <c r="AC45" s="306" t="s">
        <v>178</v>
      </c>
      <c r="AD45" s="309" t="s">
        <v>179</v>
      </c>
      <c r="AE45" s="302"/>
      <c r="AF45" s="312"/>
      <c r="AG45" s="302"/>
      <c r="AH45" s="39" t="s">
        <v>275</v>
      </c>
      <c r="AI45" s="40"/>
      <c r="AJ45" s="39">
        <v>1</v>
      </c>
      <c r="AK45" s="98">
        <v>0.15403870277164627</v>
      </c>
      <c r="AL45" s="99">
        <v>0</v>
      </c>
      <c r="AM45" s="99">
        <v>0</v>
      </c>
      <c r="AN45" s="99">
        <v>0</v>
      </c>
      <c r="AO45" s="99">
        <f t="shared" ref="AO45:AO46" si="2">AL45+AM45+AN45</f>
        <v>0</v>
      </c>
      <c r="AP45" s="40" t="s">
        <v>190</v>
      </c>
      <c r="AQ45" s="75" t="s">
        <v>184</v>
      </c>
      <c r="AR45" s="40"/>
      <c r="AS45" s="94"/>
      <c r="AT45" s="94"/>
      <c r="AU45" s="337"/>
      <c r="AV45" s="383"/>
      <c r="AW45" s="336" t="s">
        <v>451</v>
      </c>
      <c r="AX45" s="93">
        <v>0</v>
      </c>
      <c r="AY45" s="302"/>
      <c r="AZ45" s="39" t="s">
        <v>420</v>
      </c>
      <c r="BA45" s="383"/>
      <c r="BB45" s="100" t="s">
        <v>419</v>
      </c>
      <c r="BC45" s="39"/>
      <c r="BD45" s="39"/>
      <c r="BE45" s="336" t="s">
        <v>451</v>
      </c>
      <c r="BF45" s="419">
        <v>158606893</v>
      </c>
      <c r="BG45" s="419">
        <v>158606893</v>
      </c>
      <c r="BH45" s="419">
        <v>0</v>
      </c>
      <c r="BI45" s="421">
        <f>+BH45/BG45</f>
        <v>0</v>
      </c>
      <c r="BJ45" s="463"/>
      <c r="BK45" s="463"/>
      <c r="BL45" s="463"/>
      <c r="BM45" s="431"/>
      <c r="BN45" s="431"/>
      <c r="BO45" s="40"/>
      <c r="BP45" s="40"/>
      <c r="BQ45" s="347" t="s">
        <v>464</v>
      </c>
      <c r="BR45" s="347" t="s">
        <v>465</v>
      </c>
      <c r="BS45" s="67"/>
    </row>
    <row r="46" spans="1:71" ht="75">
      <c r="A46" s="296"/>
      <c r="B46" s="293"/>
      <c r="C46" s="293"/>
      <c r="D46" s="296"/>
      <c r="E46" s="296"/>
      <c r="F46" s="296"/>
      <c r="G46" s="335"/>
      <c r="H46" s="296"/>
      <c r="I46" s="335"/>
      <c r="J46" s="293"/>
      <c r="K46" s="297"/>
      <c r="L46" s="297"/>
      <c r="M46" s="296"/>
      <c r="N46" s="224"/>
      <c r="O46" s="224"/>
      <c r="P46" s="224"/>
      <c r="Q46" s="297"/>
      <c r="R46" s="226"/>
      <c r="S46" s="226"/>
      <c r="T46" s="226"/>
      <c r="U46" s="226"/>
      <c r="V46" s="226"/>
      <c r="W46" s="226"/>
      <c r="X46" s="223"/>
      <c r="Y46" s="223"/>
      <c r="Z46" s="344"/>
      <c r="AA46" s="305"/>
      <c r="AB46" s="305"/>
      <c r="AC46" s="308"/>
      <c r="AD46" s="311"/>
      <c r="AE46" s="302"/>
      <c r="AF46" s="312"/>
      <c r="AG46" s="302"/>
      <c r="AH46" s="39" t="s">
        <v>276</v>
      </c>
      <c r="AI46" s="40"/>
      <c r="AJ46" s="39">
        <v>1</v>
      </c>
      <c r="AK46" s="98">
        <v>0</v>
      </c>
      <c r="AL46" s="99">
        <v>0</v>
      </c>
      <c r="AM46" s="99">
        <v>0</v>
      </c>
      <c r="AN46" s="99">
        <v>0</v>
      </c>
      <c r="AO46" s="99">
        <f t="shared" si="2"/>
        <v>0</v>
      </c>
      <c r="AP46" s="40" t="s">
        <v>183</v>
      </c>
      <c r="AQ46" s="75" t="s">
        <v>184</v>
      </c>
      <c r="AR46" s="40"/>
      <c r="AS46" s="40"/>
      <c r="AT46" s="40"/>
      <c r="AU46" s="338"/>
      <c r="AV46" s="348"/>
      <c r="AW46" s="338"/>
      <c r="AX46" s="93">
        <v>90000000</v>
      </c>
      <c r="AY46" s="302"/>
      <c r="AZ46" s="39" t="s">
        <v>417</v>
      </c>
      <c r="BA46" s="348"/>
      <c r="BB46" s="100" t="s">
        <v>419</v>
      </c>
      <c r="BC46" s="40"/>
      <c r="BD46" s="39"/>
      <c r="BE46" s="338"/>
      <c r="BF46" s="420"/>
      <c r="BG46" s="420"/>
      <c r="BH46" s="420"/>
      <c r="BI46" s="423"/>
      <c r="BJ46" s="464"/>
      <c r="BK46" s="464"/>
      <c r="BL46" s="464"/>
      <c r="BM46" s="423"/>
      <c r="BN46" s="423"/>
      <c r="BO46" s="40"/>
      <c r="BP46" s="40"/>
      <c r="BQ46" s="348"/>
      <c r="BR46" s="348"/>
      <c r="BS46" s="67"/>
    </row>
    <row r="47" spans="1:71" ht="45.75" customHeight="1">
      <c r="A47" s="81"/>
      <c r="B47" s="293"/>
      <c r="C47" s="293"/>
      <c r="D47" s="81"/>
      <c r="E47" s="81"/>
      <c r="F47" s="81"/>
      <c r="G47" s="95"/>
      <c r="H47" s="81"/>
      <c r="I47" s="95"/>
      <c r="J47" s="104"/>
      <c r="K47" s="50"/>
      <c r="L47" s="50"/>
      <c r="M47" s="213" t="s">
        <v>490</v>
      </c>
      <c r="N47" s="214"/>
      <c r="O47" s="214"/>
      <c r="P47" s="214"/>
      <c r="Q47" s="214"/>
      <c r="R47" s="214"/>
      <c r="S47" s="214"/>
      <c r="T47" s="214"/>
      <c r="U47" s="214"/>
      <c r="V47" s="214"/>
      <c r="W47" s="215"/>
      <c r="X47" s="52">
        <f>((X33+X37)/2+(X39+X45)/2)/2</f>
        <v>0.35625000000000001</v>
      </c>
      <c r="Y47" s="52">
        <f>((Y33+Y37)/2+(Y39+Y45)/2)/2</f>
        <v>0.35625000000000001</v>
      </c>
      <c r="Z47" s="96"/>
      <c r="AA47" s="53"/>
      <c r="AB47" s="53"/>
      <c r="AC47" s="105"/>
      <c r="AD47" s="106"/>
      <c r="AE47" s="56"/>
      <c r="AF47" s="57"/>
      <c r="AG47" s="56"/>
      <c r="AH47" s="39"/>
      <c r="AI47" s="40"/>
      <c r="AJ47" s="39"/>
      <c r="AK47" s="98"/>
      <c r="AL47" s="99"/>
      <c r="AM47" s="99"/>
      <c r="AN47" s="99"/>
      <c r="AO47" s="99"/>
      <c r="AP47" s="40"/>
      <c r="AQ47" s="75"/>
      <c r="AR47" s="40"/>
      <c r="AS47" s="40"/>
      <c r="AT47" s="40"/>
      <c r="AU47" s="87"/>
      <c r="AV47" s="63"/>
      <c r="AW47" s="68"/>
      <c r="AX47" s="93"/>
      <c r="AY47" s="56"/>
      <c r="AZ47" s="39"/>
      <c r="BA47" s="63"/>
      <c r="BB47" s="100"/>
      <c r="BC47" s="40"/>
      <c r="BD47" s="39"/>
      <c r="BE47" s="68"/>
      <c r="BF47" s="69"/>
      <c r="BG47" s="69"/>
      <c r="BH47" s="69"/>
      <c r="BI47" s="70"/>
      <c r="BJ47" s="107">
        <f>BJ33+BJ39</f>
        <v>1732000897</v>
      </c>
      <c r="BK47" s="107">
        <f>BK33+BK39</f>
        <v>347531969</v>
      </c>
      <c r="BL47" s="107">
        <f>BL33+BL39</f>
        <v>217387560</v>
      </c>
      <c r="BM47" s="70">
        <f>BK47/BJ47</f>
        <v>0.20065345786018954</v>
      </c>
      <c r="BN47" s="70">
        <f>BL47/BJ47</f>
        <v>0.12551238303429124</v>
      </c>
      <c r="BO47" s="40"/>
      <c r="BP47" s="40"/>
      <c r="BQ47" s="63"/>
      <c r="BR47" s="63"/>
      <c r="BS47" s="67"/>
    </row>
    <row r="48" spans="1:71" ht="77.45" customHeight="1">
      <c r="A48" s="294" t="s">
        <v>277</v>
      </c>
      <c r="B48" s="293"/>
      <c r="C48" s="293"/>
      <c r="D48" s="294"/>
      <c r="E48" s="294"/>
      <c r="F48" s="294"/>
      <c r="G48" s="333"/>
      <c r="H48" s="294"/>
      <c r="I48" s="294"/>
      <c r="J48" s="224" t="s">
        <v>278</v>
      </c>
      <c r="K48" s="297" t="s">
        <v>279</v>
      </c>
      <c r="L48" s="297" t="s">
        <v>171</v>
      </c>
      <c r="M48" s="294">
        <v>0</v>
      </c>
      <c r="N48" s="297" t="s">
        <v>280</v>
      </c>
      <c r="O48" s="297"/>
      <c r="P48" s="297" t="s">
        <v>174</v>
      </c>
      <c r="Q48" s="297" t="s">
        <v>281</v>
      </c>
      <c r="R48" s="297">
        <v>4</v>
      </c>
      <c r="S48" s="297">
        <v>4</v>
      </c>
      <c r="T48" s="297">
        <v>0</v>
      </c>
      <c r="U48" s="297">
        <v>0</v>
      </c>
      <c r="V48" s="297">
        <v>0</v>
      </c>
      <c r="W48" s="297">
        <f>T48+U48+V48</f>
        <v>0</v>
      </c>
      <c r="X48" s="452">
        <v>0</v>
      </c>
      <c r="Y48" s="452">
        <v>0</v>
      </c>
      <c r="Z48" s="365">
        <v>4</v>
      </c>
      <c r="AA48" s="305" t="s">
        <v>282</v>
      </c>
      <c r="AB48" s="305" t="s">
        <v>283</v>
      </c>
      <c r="AC48" s="305" t="s">
        <v>178</v>
      </c>
      <c r="AD48" s="305" t="s">
        <v>179</v>
      </c>
      <c r="AE48" s="363" t="s">
        <v>284</v>
      </c>
      <c r="AF48" s="364">
        <v>2021130010291</v>
      </c>
      <c r="AG48" s="363" t="s">
        <v>285</v>
      </c>
      <c r="AH48" s="108" t="s">
        <v>286</v>
      </c>
      <c r="AI48" s="108"/>
      <c r="AJ48" s="39">
        <v>4</v>
      </c>
      <c r="AK48" s="109">
        <v>0.25426234744864318</v>
      </c>
      <c r="AL48" s="110">
        <v>0</v>
      </c>
      <c r="AM48" s="110">
        <v>0</v>
      </c>
      <c r="AN48" s="110">
        <v>0</v>
      </c>
      <c r="AO48" s="110">
        <f>AL48+AM48+AN48</f>
        <v>0</v>
      </c>
      <c r="AP48" s="40" t="s">
        <v>287</v>
      </c>
      <c r="AQ48" s="75" t="s">
        <v>184</v>
      </c>
      <c r="AR48" s="40"/>
      <c r="AS48" s="40"/>
      <c r="AT48" s="40"/>
      <c r="AU48" s="336" t="s">
        <v>484</v>
      </c>
      <c r="AV48" s="347" t="s">
        <v>485</v>
      </c>
      <c r="AW48" s="339" t="s">
        <v>450</v>
      </c>
      <c r="AX48" s="93">
        <v>50000000</v>
      </c>
      <c r="AY48" s="302" t="s">
        <v>432</v>
      </c>
      <c r="AZ48" s="39" t="s">
        <v>420</v>
      </c>
      <c r="BA48" s="376" t="s">
        <v>433</v>
      </c>
      <c r="BB48" s="40" t="s">
        <v>419</v>
      </c>
      <c r="BC48" s="40"/>
      <c r="BD48" s="39"/>
      <c r="BE48" s="339" t="s">
        <v>450</v>
      </c>
      <c r="BF48" s="443">
        <v>100000000</v>
      </c>
      <c r="BG48" s="443">
        <v>100000000</v>
      </c>
      <c r="BH48" s="443">
        <v>0</v>
      </c>
      <c r="BI48" s="444">
        <f>+BH48/BG48</f>
        <v>0</v>
      </c>
      <c r="BJ48" s="462">
        <v>555389585</v>
      </c>
      <c r="BK48" s="462">
        <v>72172656</v>
      </c>
      <c r="BL48" s="462">
        <v>41086328</v>
      </c>
      <c r="BM48" s="421">
        <f>BK48/BJ48</f>
        <v>0.12994960285400384</v>
      </c>
      <c r="BN48" s="421">
        <f>BL48/BJ48</f>
        <v>7.3977490953489877E-2</v>
      </c>
      <c r="BO48" s="40"/>
      <c r="BP48" s="40"/>
      <c r="BQ48" s="347" t="s">
        <v>464</v>
      </c>
      <c r="BR48" s="347" t="s">
        <v>465</v>
      </c>
      <c r="BS48" s="67"/>
    </row>
    <row r="49" spans="1:71" ht="30">
      <c r="A49" s="295"/>
      <c r="B49" s="293"/>
      <c r="C49" s="293"/>
      <c r="D49" s="295"/>
      <c r="E49" s="295"/>
      <c r="F49" s="295"/>
      <c r="G49" s="295"/>
      <c r="H49" s="295"/>
      <c r="I49" s="295"/>
      <c r="J49" s="224"/>
      <c r="K49" s="297"/>
      <c r="L49" s="297"/>
      <c r="M49" s="295"/>
      <c r="N49" s="297"/>
      <c r="O49" s="297"/>
      <c r="P49" s="297"/>
      <c r="Q49" s="297"/>
      <c r="R49" s="297"/>
      <c r="S49" s="297"/>
      <c r="T49" s="297"/>
      <c r="U49" s="297"/>
      <c r="V49" s="297"/>
      <c r="W49" s="297"/>
      <c r="X49" s="453"/>
      <c r="Y49" s="453"/>
      <c r="Z49" s="366"/>
      <c r="AA49" s="305"/>
      <c r="AB49" s="305"/>
      <c r="AC49" s="305"/>
      <c r="AD49" s="305"/>
      <c r="AE49" s="363"/>
      <c r="AF49" s="364"/>
      <c r="AG49" s="363"/>
      <c r="AH49" s="108" t="s">
        <v>288</v>
      </c>
      <c r="AI49" s="108"/>
      <c r="AJ49" s="39">
        <v>1</v>
      </c>
      <c r="AK49" s="109">
        <v>0.24857921751711892</v>
      </c>
      <c r="AL49" s="110">
        <v>0</v>
      </c>
      <c r="AM49" s="110">
        <v>0</v>
      </c>
      <c r="AN49" s="110">
        <v>0</v>
      </c>
      <c r="AO49" s="110">
        <f t="shared" ref="AO49:AO51" si="3">AL49+AM49+AN49</f>
        <v>0</v>
      </c>
      <c r="AP49" s="40" t="s">
        <v>190</v>
      </c>
      <c r="AQ49" s="75" t="s">
        <v>184</v>
      </c>
      <c r="AR49" s="40"/>
      <c r="AS49" s="40"/>
      <c r="AT49" s="40"/>
      <c r="AU49" s="337"/>
      <c r="AV49" s="383"/>
      <c r="AW49" s="339"/>
      <c r="AX49" s="93">
        <v>100000000</v>
      </c>
      <c r="AY49" s="302"/>
      <c r="AZ49" s="39" t="s">
        <v>417</v>
      </c>
      <c r="BA49" s="387"/>
      <c r="BB49" s="40" t="s">
        <v>419</v>
      </c>
      <c r="BC49" s="40"/>
      <c r="BD49" s="39"/>
      <c r="BE49" s="339"/>
      <c r="BF49" s="443"/>
      <c r="BG49" s="443"/>
      <c r="BH49" s="443"/>
      <c r="BI49" s="444"/>
      <c r="BJ49" s="463"/>
      <c r="BK49" s="463"/>
      <c r="BL49" s="463"/>
      <c r="BM49" s="431"/>
      <c r="BN49" s="431"/>
      <c r="BO49" s="40"/>
      <c r="BP49" s="40"/>
      <c r="BQ49" s="383"/>
      <c r="BR49" s="383"/>
      <c r="BS49" s="67"/>
    </row>
    <row r="50" spans="1:71" ht="93" customHeight="1">
      <c r="A50" s="295"/>
      <c r="B50" s="293"/>
      <c r="C50" s="293"/>
      <c r="D50" s="295"/>
      <c r="E50" s="295"/>
      <c r="F50" s="295"/>
      <c r="G50" s="295"/>
      <c r="H50" s="295"/>
      <c r="I50" s="295"/>
      <c r="J50" s="224"/>
      <c r="K50" s="297"/>
      <c r="L50" s="297"/>
      <c r="M50" s="295"/>
      <c r="N50" s="297"/>
      <c r="O50" s="297"/>
      <c r="P50" s="297"/>
      <c r="Q50" s="297" t="s">
        <v>289</v>
      </c>
      <c r="R50" s="297"/>
      <c r="S50" s="297"/>
      <c r="T50" s="297"/>
      <c r="U50" s="297"/>
      <c r="V50" s="297"/>
      <c r="W50" s="297"/>
      <c r="X50" s="453"/>
      <c r="Y50" s="453"/>
      <c r="Z50" s="366"/>
      <c r="AA50" s="305"/>
      <c r="AB50" s="305"/>
      <c r="AC50" s="305"/>
      <c r="AD50" s="305"/>
      <c r="AE50" s="363"/>
      <c r="AF50" s="364"/>
      <c r="AG50" s="363"/>
      <c r="AH50" s="108" t="s">
        <v>290</v>
      </c>
      <c r="AI50" s="108"/>
      <c r="AJ50" s="39">
        <v>4</v>
      </c>
      <c r="AK50" s="109">
        <v>0.24857921751711892</v>
      </c>
      <c r="AL50" s="110">
        <v>0</v>
      </c>
      <c r="AM50" s="110">
        <v>0</v>
      </c>
      <c r="AN50" s="110">
        <v>0</v>
      </c>
      <c r="AO50" s="110">
        <f t="shared" si="3"/>
        <v>0</v>
      </c>
      <c r="AP50" s="40" t="s">
        <v>291</v>
      </c>
      <c r="AQ50" s="75" t="s">
        <v>184</v>
      </c>
      <c r="AR50" s="40"/>
      <c r="AS50" s="40"/>
      <c r="AT50" s="40"/>
      <c r="AU50" s="337"/>
      <c r="AV50" s="383"/>
      <c r="AW50" s="40" t="s">
        <v>46</v>
      </c>
      <c r="AX50" s="93">
        <v>83035945</v>
      </c>
      <c r="AY50" s="302"/>
      <c r="AZ50" s="39" t="s">
        <v>417</v>
      </c>
      <c r="BA50" s="387"/>
      <c r="BB50" s="40" t="s">
        <v>419</v>
      </c>
      <c r="BC50" s="40"/>
      <c r="BD50" s="39"/>
      <c r="BE50" s="40" t="s">
        <v>46</v>
      </c>
      <c r="BF50" s="71">
        <v>133035945</v>
      </c>
      <c r="BG50" s="71">
        <v>133035945</v>
      </c>
      <c r="BH50" s="71">
        <v>0</v>
      </c>
      <c r="BI50" s="72">
        <f>BH50/BG50</f>
        <v>0</v>
      </c>
      <c r="BJ50" s="463"/>
      <c r="BK50" s="463"/>
      <c r="BL50" s="463"/>
      <c r="BM50" s="431"/>
      <c r="BN50" s="431"/>
      <c r="BO50" s="40"/>
      <c r="BP50" s="40"/>
      <c r="BQ50" s="383"/>
      <c r="BR50" s="383"/>
      <c r="BS50" s="67"/>
    </row>
    <row r="51" spans="1:71" ht="90">
      <c r="A51" s="296"/>
      <c r="B51" s="293"/>
      <c r="C51" s="293"/>
      <c r="D51" s="296"/>
      <c r="E51" s="296"/>
      <c r="F51" s="296"/>
      <c r="G51" s="296"/>
      <c r="H51" s="296"/>
      <c r="I51" s="296"/>
      <c r="J51" s="224"/>
      <c r="K51" s="297"/>
      <c r="L51" s="297"/>
      <c r="M51" s="296"/>
      <c r="N51" s="297"/>
      <c r="O51" s="297"/>
      <c r="P51" s="297"/>
      <c r="Q51" s="297"/>
      <c r="R51" s="297"/>
      <c r="S51" s="297"/>
      <c r="T51" s="297"/>
      <c r="U51" s="297"/>
      <c r="V51" s="297"/>
      <c r="W51" s="297"/>
      <c r="X51" s="454"/>
      <c r="Y51" s="454"/>
      <c r="Z51" s="367"/>
      <c r="AA51" s="305"/>
      <c r="AB51" s="305"/>
      <c r="AC51" s="305"/>
      <c r="AD51" s="305"/>
      <c r="AE51" s="363"/>
      <c r="AF51" s="364"/>
      <c r="AG51" s="363"/>
      <c r="AH51" s="108" t="s">
        <v>292</v>
      </c>
      <c r="AI51" s="108"/>
      <c r="AJ51" s="39">
        <v>1</v>
      </c>
      <c r="AK51" s="109">
        <v>0.24857921751711892</v>
      </c>
      <c r="AL51" s="110">
        <v>0</v>
      </c>
      <c r="AM51" s="110">
        <v>0</v>
      </c>
      <c r="AN51" s="110">
        <v>0</v>
      </c>
      <c r="AO51" s="110">
        <f t="shared" si="3"/>
        <v>0</v>
      </c>
      <c r="AP51" s="40" t="s">
        <v>184</v>
      </c>
      <c r="AQ51" s="75" t="s">
        <v>184</v>
      </c>
      <c r="AR51" s="40"/>
      <c r="AS51" s="40"/>
      <c r="AT51" s="40"/>
      <c r="AU51" s="338"/>
      <c r="AV51" s="348"/>
      <c r="AW51" s="40" t="s">
        <v>451</v>
      </c>
      <c r="AX51" s="93">
        <v>322353640</v>
      </c>
      <c r="AY51" s="302"/>
      <c r="AZ51" s="39" t="s">
        <v>421</v>
      </c>
      <c r="BA51" s="377"/>
      <c r="BB51" s="40" t="s">
        <v>419</v>
      </c>
      <c r="BC51" s="40"/>
      <c r="BD51" s="39"/>
      <c r="BE51" s="40" t="s">
        <v>451</v>
      </c>
      <c r="BF51" s="71">
        <v>322353640</v>
      </c>
      <c r="BG51" s="71">
        <v>322353640</v>
      </c>
      <c r="BH51" s="71">
        <v>0</v>
      </c>
      <c r="BI51" s="72">
        <f>BH51/BG51</f>
        <v>0</v>
      </c>
      <c r="BJ51" s="464"/>
      <c r="BK51" s="464"/>
      <c r="BL51" s="464"/>
      <c r="BM51" s="423"/>
      <c r="BN51" s="423"/>
      <c r="BO51" s="40"/>
      <c r="BP51" s="40"/>
      <c r="BQ51" s="348"/>
      <c r="BR51" s="348"/>
      <c r="BS51" s="67"/>
    </row>
    <row r="52" spans="1:71" ht="39.6" customHeight="1">
      <c r="A52" s="294" t="s">
        <v>293</v>
      </c>
      <c r="B52" s="293"/>
      <c r="C52" s="293"/>
      <c r="D52" s="298"/>
      <c r="E52" s="298"/>
      <c r="F52" s="297"/>
      <c r="G52" s="297"/>
      <c r="H52" s="297"/>
      <c r="I52" s="297"/>
      <c r="J52" s="224"/>
      <c r="K52" s="297" t="s">
        <v>294</v>
      </c>
      <c r="L52" s="297" t="s">
        <v>171</v>
      </c>
      <c r="M52" s="297">
        <v>0</v>
      </c>
      <c r="N52" s="297" t="s">
        <v>295</v>
      </c>
      <c r="O52" s="297"/>
      <c r="P52" s="297" t="s">
        <v>174</v>
      </c>
      <c r="Q52" s="297" t="s">
        <v>281</v>
      </c>
      <c r="R52" s="297">
        <v>1</v>
      </c>
      <c r="S52" s="297">
        <v>0.25</v>
      </c>
      <c r="T52" s="352">
        <v>0</v>
      </c>
      <c r="U52" s="352">
        <v>0</v>
      </c>
      <c r="V52" s="352">
        <v>0</v>
      </c>
      <c r="W52" s="352">
        <f>T52+U52+V52</f>
        <v>0</v>
      </c>
      <c r="X52" s="452">
        <f>W52/S52</f>
        <v>0</v>
      </c>
      <c r="Y52" s="452">
        <f>W52/S52</f>
        <v>0</v>
      </c>
      <c r="Z52" s="353">
        <v>0.75</v>
      </c>
      <c r="AA52" s="305" t="s">
        <v>205</v>
      </c>
      <c r="AB52" s="305" t="s">
        <v>296</v>
      </c>
      <c r="AC52" s="305" t="s">
        <v>297</v>
      </c>
      <c r="AD52" s="305" t="s">
        <v>297</v>
      </c>
      <c r="AE52" s="363" t="s">
        <v>298</v>
      </c>
      <c r="AF52" s="364">
        <v>2021130010005</v>
      </c>
      <c r="AG52" s="363" t="s">
        <v>299</v>
      </c>
      <c r="AH52" s="108" t="s">
        <v>300</v>
      </c>
      <c r="AI52" s="108"/>
      <c r="AJ52" s="39" t="s">
        <v>301</v>
      </c>
      <c r="AK52" s="109">
        <v>0</v>
      </c>
      <c r="AL52" s="110" t="s">
        <v>301</v>
      </c>
      <c r="AM52" s="110" t="s">
        <v>301</v>
      </c>
      <c r="AN52" s="110" t="s">
        <v>301</v>
      </c>
      <c r="AO52" s="110" t="s">
        <v>301</v>
      </c>
      <c r="AP52" s="40" t="s">
        <v>266</v>
      </c>
      <c r="AQ52" s="75" t="s">
        <v>184</v>
      </c>
      <c r="AR52" s="40"/>
      <c r="AS52" s="40"/>
      <c r="AT52" s="40"/>
      <c r="AU52" s="336" t="s">
        <v>484</v>
      </c>
      <c r="AV52" s="347" t="s">
        <v>485</v>
      </c>
      <c r="AW52" s="336" t="s">
        <v>46</v>
      </c>
      <c r="AX52" s="93">
        <v>0</v>
      </c>
      <c r="AY52" s="302" t="s">
        <v>434</v>
      </c>
      <c r="AZ52" s="39"/>
      <c r="BA52" s="376" t="s">
        <v>435</v>
      </c>
      <c r="BB52" s="40" t="s">
        <v>429</v>
      </c>
      <c r="BC52" s="40"/>
      <c r="BD52" s="39"/>
      <c r="BE52" s="336" t="s">
        <v>46</v>
      </c>
      <c r="BF52" s="419">
        <v>190090851</v>
      </c>
      <c r="BG52" s="419">
        <v>190090851</v>
      </c>
      <c r="BH52" s="419">
        <v>0</v>
      </c>
      <c r="BI52" s="421">
        <f>+BH52/BG52</f>
        <v>0</v>
      </c>
      <c r="BJ52" s="462">
        <v>290090851</v>
      </c>
      <c r="BK52" s="462">
        <v>81681808</v>
      </c>
      <c r="BL52" s="462">
        <v>45840904</v>
      </c>
      <c r="BM52" s="421">
        <f>BK52/BJ52</f>
        <v>0.28157319583994739</v>
      </c>
      <c r="BN52" s="421">
        <f>BL52/BJ52</f>
        <v>0.15802257755450549</v>
      </c>
      <c r="BO52" s="40"/>
      <c r="BP52" s="40"/>
      <c r="BQ52" s="347" t="s">
        <v>297</v>
      </c>
      <c r="BR52" s="347" t="s">
        <v>297</v>
      </c>
      <c r="BS52" s="67"/>
    </row>
    <row r="53" spans="1:71" ht="29.1" customHeight="1">
      <c r="A53" s="295"/>
      <c r="B53" s="293"/>
      <c r="C53" s="293"/>
      <c r="D53" s="297"/>
      <c r="E53" s="297"/>
      <c r="F53" s="297"/>
      <c r="G53" s="297"/>
      <c r="H53" s="297"/>
      <c r="I53" s="297"/>
      <c r="J53" s="224"/>
      <c r="K53" s="297"/>
      <c r="L53" s="297"/>
      <c r="M53" s="297"/>
      <c r="N53" s="297"/>
      <c r="O53" s="297"/>
      <c r="P53" s="297"/>
      <c r="Q53" s="297"/>
      <c r="R53" s="297"/>
      <c r="S53" s="297"/>
      <c r="T53" s="352"/>
      <c r="U53" s="352"/>
      <c r="V53" s="352"/>
      <c r="W53" s="297"/>
      <c r="X53" s="453"/>
      <c r="Y53" s="453"/>
      <c r="Z53" s="354">
        <v>694</v>
      </c>
      <c r="AA53" s="305"/>
      <c r="AB53" s="305"/>
      <c r="AC53" s="305"/>
      <c r="AD53" s="305"/>
      <c r="AE53" s="363"/>
      <c r="AF53" s="364"/>
      <c r="AG53" s="363"/>
      <c r="AH53" s="108" t="s">
        <v>302</v>
      </c>
      <c r="AI53" s="108"/>
      <c r="AJ53" s="39" t="s">
        <v>301</v>
      </c>
      <c r="AK53" s="109">
        <v>0</v>
      </c>
      <c r="AL53" s="110" t="s">
        <v>301</v>
      </c>
      <c r="AM53" s="110" t="s">
        <v>301</v>
      </c>
      <c r="AN53" s="110" t="s">
        <v>301</v>
      </c>
      <c r="AO53" s="110" t="s">
        <v>301</v>
      </c>
      <c r="AP53" s="40" t="s">
        <v>266</v>
      </c>
      <c r="AQ53" s="75" t="s">
        <v>184</v>
      </c>
      <c r="AR53" s="40"/>
      <c r="AS53" s="40"/>
      <c r="AT53" s="40"/>
      <c r="AU53" s="337"/>
      <c r="AV53" s="383"/>
      <c r="AW53" s="337"/>
      <c r="AX53" s="93">
        <v>0</v>
      </c>
      <c r="AY53" s="302"/>
      <c r="AZ53" s="39"/>
      <c r="BA53" s="387"/>
      <c r="BB53" s="40" t="s">
        <v>429</v>
      </c>
      <c r="BC53" s="40"/>
      <c r="BD53" s="39"/>
      <c r="BE53" s="337"/>
      <c r="BF53" s="430"/>
      <c r="BG53" s="430"/>
      <c r="BH53" s="430"/>
      <c r="BI53" s="445" t="e">
        <f>+BH53/BF53</f>
        <v>#DIV/0!</v>
      </c>
      <c r="BJ53" s="463"/>
      <c r="BK53" s="463"/>
      <c r="BL53" s="463"/>
      <c r="BM53" s="431"/>
      <c r="BN53" s="431"/>
      <c r="BO53" s="40"/>
      <c r="BP53" s="40"/>
      <c r="BQ53" s="383"/>
      <c r="BR53" s="383"/>
      <c r="BS53" s="67"/>
    </row>
    <row r="54" spans="1:71" ht="38.1" customHeight="1">
      <c r="A54" s="295"/>
      <c r="B54" s="293"/>
      <c r="C54" s="293"/>
      <c r="D54" s="297"/>
      <c r="E54" s="297"/>
      <c r="F54" s="297"/>
      <c r="G54" s="297"/>
      <c r="H54" s="297"/>
      <c r="I54" s="297"/>
      <c r="J54" s="224"/>
      <c r="K54" s="297"/>
      <c r="L54" s="297"/>
      <c r="M54" s="297"/>
      <c r="N54" s="297"/>
      <c r="O54" s="297"/>
      <c r="P54" s="297"/>
      <c r="Q54" s="297"/>
      <c r="R54" s="297"/>
      <c r="S54" s="297"/>
      <c r="T54" s="352"/>
      <c r="U54" s="352"/>
      <c r="V54" s="352"/>
      <c r="W54" s="297"/>
      <c r="X54" s="453"/>
      <c r="Y54" s="453"/>
      <c r="Z54" s="354"/>
      <c r="AA54" s="305"/>
      <c r="AB54" s="305"/>
      <c r="AC54" s="305"/>
      <c r="AD54" s="305"/>
      <c r="AE54" s="363"/>
      <c r="AF54" s="364"/>
      <c r="AG54" s="363"/>
      <c r="AH54" s="111" t="s">
        <v>303</v>
      </c>
      <c r="AI54" s="111"/>
      <c r="AJ54" s="111">
        <v>1</v>
      </c>
      <c r="AK54" s="109">
        <v>0.30766740505970741</v>
      </c>
      <c r="AL54" s="110">
        <v>0</v>
      </c>
      <c r="AM54" s="110">
        <v>0</v>
      </c>
      <c r="AN54" s="110">
        <v>0</v>
      </c>
      <c r="AO54" s="110">
        <f t="shared" ref="AO54:AO62" si="4">AL54+AM54+AN54</f>
        <v>0</v>
      </c>
      <c r="AP54" s="40" t="s">
        <v>266</v>
      </c>
      <c r="AQ54" s="75" t="s">
        <v>184</v>
      </c>
      <c r="AR54" s="40"/>
      <c r="AS54" s="40"/>
      <c r="AT54" s="40"/>
      <c r="AU54" s="337"/>
      <c r="AV54" s="383"/>
      <c r="AW54" s="338"/>
      <c r="AX54" s="93">
        <v>0</v>
      </c>
      <c r="AY54" s="302"/>
      <c r="AZ54" s="39"/>
      <c r="BA54" s="387"/>
      <c r="BB54" s="40" t="s">
        <v>419</v>
      </c>
      <c r="BC54" s="40"/>
      <c r="BD54" s="39"/>
      <c r="BE54" s="338"/>
      <c r="BF54" s="420"/>
      <c r="BG54" s="420"/>
      <c r="BH54" s="420"/>
      <c r="BI54" s="423"/>
      <c r="BJ54" s="463"/>
      <c r="BK54" s="463"/>
      <c r="BL54" s="463"/>
      <c r="BM54" s="431"/>
      <c r="BN54" s="431"/>
      <c r="BO54" s="40"/>
      <c r="BP54" s="40"/>
      <c r="BQ54" s="383"/>
      <c r="BR54" s="383"/>
      <c r="BS54" s="67"/>
    </row>
    <row r="55" spans="1:71" ht="54" customHeight="1">
      <c r="A55" s="295"/>
      <c r="B55" s="293"/>
      <c r="C55" s="293"/>
      <c r="D55" s="297"/>
      <c r="E55" s="297"/>
      <c r="F55" s="297"/>
      <c r="G55" s="297"/>
      <c r="H55" s="297"/>
      <c r="I55" s="297"/>
      <c r="J55" s="224"/>
      <c r="K55" s="297"/>
      <c r="L55" s="297"/>
      <c r="M55" s="297"/>
      <c r="N55" s="297"/>
      <c r="O55" s="297"/>
      <c r="P55" s="297"/>
      <c r="Q55" s="297"/>
      <c r="R55" s="297"/>
      <c r="S55" s="297"/>
      <c r="T55" s="352"/>
      <c r="U55" s="352"/>
      <c r="V55" s="352"/>
      <c r="W55" s="297"/>
      <c r="X55" s="453"/>
      <c r="Y55" s="453"/>
      <c r="Z55" s="354"/>
      <c r="AA55" s="305"/>
      <c r="AB55" s="305"/>
      <c r="AC55" s="305"/>
      <c r="AD55" s="305"/>
      <c r="AE55" s="363"/>
      <c r="AF55" s="364"/>
      <c r="AG55" s="363"/>
      <c r="AH55" s="108" t="s">
        <v>304</v>
      </c>
      <c r="AI55" s="108"/>
      <c r="AJ55" s="39">
        <v>1</v>
      </c>
      <c r="AK55" s="109">
        <v>0.38466518988058518</v>
      </c>
      <c r="AL55" s="110">
        <v>0</v>
      </c>
      <c r="AM55" s="110">
        <v>0</v>
      </c>
      <c r="AN55" s="110">
        <v>0</v>
      </c>
      <c r="AO55" s="110">
        <f t="shared" si="4"/>
        <v>0</v>
      </c>
      <c r="AP55" s="40" t="s">
        <v>226</v>
      </c>
      <c r="AQ55" s="75" t="s">
        <v>184</v>
      </c>
      <c r="AR55" s="40"/>
      <c r="AS55" s="40"/>
      <c r="AT55" s="40"/>
      <c r="AU55" s="337"/>
      <c r="AV55" s="383"/>
      <c r="AW55" s="336" t="s">
        <v>450</v>
      </c>
      <c r="AX55" s="93">
        <v>190090851</v>
      </c>
      <c r="AY55" s="302"/>
      <c r="AZ55" s="61" t="s">
        <v>420</v>
      </c>
      <c r="BA55" s="387"/>
      <c r="BB55" s="40" t="s">
        <v>419</v>
      </c>
      <c r="BC55" s="40"/>
      <c r="BD55" s="39"/>
      <c r="BE55" s="336" t="s">
        <v>450</v>
      </c>
      <c r="BF55" s="419">
        <v>100000000</v>
      </c>
      <c r="BG55" s="419">
        <v>100000000</v>
      </c>
      <c r="BH55" s="419">
        <v>49500000</v>
      </c>
      <c r="BI55" s="421">
        <f>+BH55/BG55</f>
        <v>0.495</v>
      </c>
      <c r="BJ55" s="463"/>
      <c r="BK55" s="463"/>
      <c r="BL55" s="463"/>
      <c r="BM55" s="431"/>
      <c r="BN55" s="431"/>
      <c r="BO55" s="40"/>
      <c r="BP55" s="40"/>
      <c r="BQ55" s="383"/>
      <c r="BR55" s="383"/>
      <c r="BS55" s="67"/>
    </row>
    <row r="56" spans="1:71" ht="87.6" customHeight="1">
      <c r="A56" s="296"/>
      <c r="B56" s="293"/>
      <c r="C56" s="293"/>
      <c r="D56" s="297"/>
      <c r="E56" s="297"/>
      <c r="F56" s="297"/>
      <c r="G56" s="297"/>
      <c r="H56" s="297"/>
      <c r="I56" s="297"/>
      <c r="J56" s="224"/>
      <c r="K56" s="297"/>
      <c r="L56" s="297"/>
      <c r="M56" s="297"/>
      <c r="N56" s="297"/>
      <c r="O56" s="297"/>
      <c r="P56" s="297"/>
      <c r="Q56" s="297"/>
      <c r="R56" s="297"/>
      <c r="S56" s="297"/>
      <c r="T56" s="352"/>
      <c r="U56" s="352"/>
      <c r="V56" s="352"/>
      <c r="W56" s="297"/>
      <c r="X56" s="454"/>
      <c r="Y56" s="454"/>
      <c r="Z56" s="355"/>
      <c r="AA56" s="305"/>
      <c r="AB56" s="305"/>
      <c r="AC56" s="305"/>
      <c r="AD56" s="305"/>
      <c r="AE56" s="363"/>
      <c r="AF56" s="364"/>
      <c r="AG56" s="363"/>
      <c r="AH56" s="108" t="s">
        <v>305</v>
      </c>
      <c r="AI56" s="108"/>
      <c r="AJ56" s="39">
        <v>1</v>
      </c>
      <c r="AK56" s="109">
        <v>0.30766740505970741</v>
      </c>
      <c r="AL56" s="112">
        <f>AJ56*5.7%</f>
        <v>5.7000000000000002E-2</v>
      </c>
      <c r="AM56" s="112">
        <f>AJ56*5.7%</f>
        <v>5.7000000000000002E-2</v>
      </c>
      <c r="AN56" s="112">
        <f>AJ56*5.7%</f>
        <v>5.7000000000000002E-2</v>
      </c>
      <c r="AO56" s="112">
        <f t="shared" si="4"/>
        <v>0.17100000000000001</v>
      </c>
      <c r="AP56" s="40" t="s">
        <v>226</v>
      </c>
      <c r="AQ56" s="75" t="s">
        <v>184</v>
      </c>
      <c r="AR56" s="40"/>
      <c r="AS56" s="40"/>
      <c r="AT56" s="40"/>
      <c r="AU56" s="338"/>
      <c r="AV56" s="348"/>
      <c r="AW56" s="338"/>
      <c r="AX56" s="93">
        <v>100000000</v>
      </c>
      <c r="AY56" s="302"/>
      <c r="AZ56" s="39" t="s">
        <v>417</v>
      </c>
      <c r="BA56" s="377"/>
      <c r="BB56" s="40" t="s">
        <v>419</v>
      </c>
      <c r="BC56" s="40"/>
      <c r="BD56" s="39"/>
      <c r="BE56" s="338"/>
      <c r="BF56" s="420"/>
      <c r="BG56" s="420"/>
      <c r="BH56" s="420"/>
      <c r="BI56" s="423"/>
      <c r="BJ56" s="464"/>
      <c r="BK56" s="464"/>
      <c r="BL56" s="464"/>
      <c r="BM56" s="423"/>
      <c r="BN56" s="423"/>
      <c r="BO56" s="40"/>
      <c r="BP56" s="40"/>
      <c r="BQ56" s="348"/>
      <c r="BR56" s="348"/>
      <c r="BS56" s="67"/>
    </row>
    <row r="57" spans="1:71" ht="63" customHeight="1">
      <c r="A57" s="113"/>
      <c r="B57" s="293"/>
      <c r="C57" s="293"/>
      <c r="D57" s="114"/>
      <c r="E57" s="114"/>
      <c r="F57" s="114"/>
      <c r="G57" s="114"/>
      <c r="H57" s="114"/>
      <c r="I57" s="114"/>
      <c r="J57" s="49"/>
      <c r="K57" s="50"/>
      <c r="L57" s="50"/>
      <c r="M57" s="357" t="s">
        <v>488</v>
      </c>
      <c r="N57" s="358"/>
      <c r="O57" s="358"/>
      <c r="P57" s="358"/>
      <c r="Q57" s="358"/>
      <c r="R57" s="358"/>
      <c r="S57" s="358"/>
      <c r="T57" s="358"/>
      <c r="U57" s="358"/>
      <c r="V57" s="358"/>
      <c r="W57" s="359"/>
      <c r="X57" s="115">
        <f>(X48+X52)/2</f>
        <v>0</v>
      </c>
      <c r="Y57" s="115">
        <f>(Y48+Y52)/2</f>
        <v>0</v>
      </c>
      <c r="Z57" s="182"/>
      <c r="AA57" s="53"/>
      <c r="AB57" s="53"/>
      <c r="AC57" s="116"/>
      <c r="AD57" s="116"/>
      <c r="AE57" s="39"/>
      <c r="AF57" s="117"/>
      <c r="AG57" s="39"/>
      <c r="AH57" s="118"/>
      <c r="AI57" s="108"/>
      <c r="AJ57" s="119"/>
      <c r="AK57" s="109"/>
      <c r="AL57" s="112"/>
      <c r="AM57" s="112"/>
      <c r="AN57" s="112"/>
      <c r="AO57" s="112"/>
      <c r="AP57" s="40"/>
      <c r="AQ57" s="75"/>
      <c r="AR57" s="40"/>
      <c r="AS57" s="40"/>
      <c r="AT57" s="40"/>
      <c r="AU57" s="87"/>
      <c r="AV57" s="63"/>
      <c r="AW57" s="87"/>
      <c r="AX57" s="120"/>
      <c r="AY57" s="56"/>
      <c r="AZ57" s="61"/>
      <c r="BA57" s="121"/>
      <c r="BB57" s="40"/>
      <c r="BC57" s="40"/>
      <c r="BD57" s="39"/>
      <c r="BE57" s="87"/>
      <c r="BF57" s="89"/>
      <c r="BG57" s="89"/>
      <c r="BH57" s="89"/>
      <c r="BI57" s="90"/>
      <c r="BJ57" s="122">
        <f>BJ48+BJ52</f>
        <v>845480436</v>
      </c>
      <c r="BK57" s="122">
        <f>BK48+BK52</f>
        <v>153854464</v>
      </c>
      <c r="BL57" s="122">
        <f>BL48+BL52</f>
        <v>86927232</v>
      </c>
      <c r="BM57" s="90">
        <f>BK57/BJ57</f>
        <v>0.18197282568463832</v>
      </c>
      <c r="BN57" s="90">
        <f>BL57/BJ57</f>
        <v>0.10281400763246046</v>
      </c>
      <c r="BO57" s="40"/>
      <c r="BP57" s="40"/>
      <c r="BQ57" s="63"/>
      <c r="BR57" s="63"/>
      <c r="BS57" s="67"/>
    </row>
    <row r="58" spans="1:71" ht="39" customHeight="1">
      <c r="A58" s="224" t="s">
        <v>277</v>
      </c>
      <c r="B58" s="293"/>
      <c r="C58" s="293"/>
      <c r="D58" s="294" t="s">
        <v>306</v>
      </c>
      <c r="E58" s="333" t="s">
        <v>307</v>
      </c>
      <c r="F58" s="294" t="s">
        <v>308</v>
      </c>
      <c r="G58" s="333">
        <v>0.8</v>
      </c>
      <c r="H58" s="294" t="s">
        <v>168</v>
      </c>
      <c r="I58" s="333">
        <v>0.8</v>
      </c>
      <c r="J58" s="224" t="s">
        <v>309</v>
      </c>
      <c r="K58" s="351" t="s">
        <v>310</v>
      </c>
      <c r="L58" s="351" t="s">
        <v>171</v>
      </c>
      <c r="M58" s="294" t="s">
        <v>311</v>
      </c>
      <c r="N58" s="297" t="s">
        <v>312</v>
      </c>
      <c r="O58" s="297"/>
      <c r="P58" s="297" t="s">
        <v>174</v>
      </c>
      <c r="Q58" s="351" t="s">
        <v>313</v>
      </c>
      <c r="R58" s="351">
        <v>237</v>
      </c>
      <c r="S58" s="299">
        <v>80</v>
      </c>
      <c r="T58" s="299">
        <v>0</v>
      </c>
      <c r="U58" s="299">
        <v>0</v>
      </c>
      <c r="V58" s="299">
        <v>0</v>
      </c>
      <c r="W58" s="299">
        <f>T58+U58+V58</f>
        <v>0</v>
      </c>
      <c r="X58" s="360">
        <f>W58/S58</f>
        <v>0</v>
      </c>
      <c r="Y58" s="360">
        <f>W58/S58</f>
        <v>0</v>
      </c>
      <c r="Z58" s="343">
        <v>694</v>
      </c>
      <c r="AA58" s="305" t="s">
        <v>314</v>
      </c>
      <c r="AB58" s="305" t="s">
        <v>274</v>
      </c>
      <c r="AC58" s="340" t="s">
        <v>178</v>
      </c>
      <c r="AD58" s="340" t="s">
        <v>179</v>
      </c>
      <c r="AE58" s="302" t="s">
        <v>315</v>
      </c>
      <c r="AF58" s="391">
        <v>2021130010255</v>
      </c>
      <c r="AG58" s="363" t="s">
        <v>316</v>
      </c>
      <c r="AH58" s="347" t="s">
        <v>317</v>
      </c>
      <c r="AI58" s="39"/>
      <c r="AJ58" s="123">
        <v>1</v>
      </c>
      <c r="AK58" s="41">
        <v>1.6070166643140923E-2</v>
      </c>
      <c r="AL58" s="42">
        <f>AJ58*12%</f>
        <v>0.12</v>
      </c>
      <c r="AM58" s="42">
        <f>AJ58*12%</f>
        <v>0.12</v>
      </c>
      <c r="AN58" s="42">
        <f>AJ58*12%</f>
        <v>0.12</v>
      </c>
      <c r="AO58" s="42">
        <f t="shared" si="4"/>
        <v>0.36</v>
      </c>
      <c r="AP58" s="108" t="s">
        <v>226</v>
      </c>
      <c r="AQ58" s="75" t="s">
        <v>184</v>
      </c>
      <c r="AR58" s="40"/>
      <c r="AS58" s="40"/>
      <c r="AT58" s="40"/>
      <c r="AU58" s="336" t="s">
        <v>484</v>
      </c>
      <c r="AV58" s="347" t="s">
        <v>485</v>
      </c>
      <c r="AW58" s="376" t="s">
        <v>450</v>
      </c>
      <c r="AX58" s="414">
        <v>30000000</v>
      </c>
      <c r="AY58" s="302" t="s">
        <v>315</v>
      </c>
      <c r="AZ58" s="347" t="s">
        <v>421</v>
      </c>
      <c r="BA58" s="376" t="s">
        <v>436</v>
      </c>
      <c r="BB58" s="40" t="s">
        <v>419</v>
      </c>
      <c r="BC58" s="108"/>
      <c r="BD58" s="108"/>
      <c r="BE58" s="376" t="s">
        <v>450</v>
      </c>
      <c r="BF58" s="436">
        <v>400000000</v>
      </c>
      <c r="BG58" s="436">
        <v>400000000</v>
      </c>
      <c r="BH58" s="436">
        <v>373765143</v>
      </c>
      <c r="BI58" s="439">
        <f>+BH58/BG58</f>
        <v>0.93441285750000003</v>
      </c>
      <c r="BJ58" s="472">
        <v>1070267249</v>
      </c>
      <c r="BK58" s="472">
        <v>248509212</v>
      </c>
      <c r="BL58" s="472">
        <v>144254606</v>
      </c>
      <c r="BM58" s="439">
        <f>BK58/BJ58</f>
        <v>0.23219360606632933</v>
      </c>
      <c r="BN58" s="439">
        <f>BL58/BJ58</f>
        <v>0.13478372447141937</v>
      </c>
      <c r="BO58" s="108"/>
      <c r="BP58" s="40"/>
      <c r="BQ58" s="347" t="s">
        <v>464</v>
      </c>
      <c r="BR58" s="347" t="s">
        <v>465</v>
      </c>
      <c r="BS58" s="67"/>
    </row>
    <row r="59" spans="1:71" ht="32.1" customHeight="1">
      <c r="A59" s="224"/>
      <c r="B59" s="293"/>
      <c r="C59" s="293"/>
      <c r="D59" s="295"/>
      <c r="E59" s="334"/>
      <c r="F59" s="295"/>
      <c r="G59" s="295"/>
      <c r="H59" s="295"/>
      <c r="I59" s="295"/>
      <c r="J59" s="224"/>
      <c r="K59" s="351"/>
      <c r="L59" s="351"/>
      <c r="M59" s="295"/>
      <c r="N59" s="297"/>
      <c r="O59" s="297"/>
      <c r="P59" s="297"/>
      <c r="Q59" s="351"/>
      <c r="R59" s="351"/>
      <c r="S59" s="300"/>
      <c r="T59" s="300"/>
      <c r="U59" s="300"/>
      <c r="V59" s="300"/>
      <c r="W59" s="300"/>
      <c r="X59" s="361"/>
      <c r="Y59" s="361"/>
      <c r="Z59" s="345"/>
      <c r="AA59" s="305"/>
      <c r="AB59" s="305"/>
      <c r="AC59" s="341"/>
      <c r="AD59" s="341"/>
      <c r="AE59" s="302"/>
      <c r="AF59" s="391"/>
      <c r="AG59" s="363"/>
      <c r="AH59" s="348"/>
      <c r="AI59" s="39"/>
      <c r="AJ59" s="43">
        <v>8</v>
      </c>
      <c r="AK59" s="41">
        <v>2.1426888857521233E-2</v>
      </c>
      <c r="AL59" s="42">
        <f>AJ59*12%</f>
        <v>0.96</v>
      </c>
      <c r="AM59" s="42">
        <f>AJ59*12%</f>
        <v>0.96</v>
      </c>
      <c r="AN59" s="42">
        <f>AJ59*12%</f>
        <v>0.96</v>
      </c>
      <c r="AO59" s="42">
        <f t="shared" si="4"/>
        <v>2.88</v>
      </c>
      <c r="AP59" s="108" t="s">
        <v>183</v>
      </c>
      <c r="AQ59" s="75" t="s">
        <v>184</v>
      </c>
      <c r="AR59" s="40"/>
      <c r="AS59" s="40"/>
      <c r="AT59" s="40"/>
      <c r="AU59" s="337"/>
      <c r="AV59" s="383"/>
      <c r="AW59" s="387"/>
      <c r="AX59" s="415"/>
      <c r="AY59" s="302"/>
      <c r="AZ59" s="348"/>
      <c r="BA59" s="387"/>
      <c r="BB59" s="40" t="s">
        <v>419</v>
      </c>
      <c r="BC59" s="39"/>
      <c r="BD59" s="108"/>
      <c r="BE59" s="387"/>
      <c r="BF59" s="437"/>
      <c r="BG59" s="437"/>
      <c r="BH59" s="437"/>
      <c r="BI59" s="442" t="e">
        <f>+BH59/BF59</f>
        <v>#DIV/0!</v>
      </c>
      <c r="BJ59" s="473"/>
      <c r="BK59" s="473"/>
      <c r="BL59" s="473"/>
      <c r="BM59" s="440"/>
      <c r="BN59" s="440"/>
      <c r="BO59" s="108"/>
      <c r="BP59" s="40"/>
      <c r="BQ59" s="383"/>
      <c r="BR59" s="383"/>
      <c r="BS59" s="67"/>
    </row>
    <row r="60" spans="1:71" ht="105">
      <c r="A60" s="224"/>
      <c r="B60" s="293"/>
      <c r="C60" s="293"/>
      <c r="D60" s="295"/>
      <c r="E60" s="334"/>
      <c r="F60" s="295"/>
      <c r="G60" s="295"/>
      <c r="H60" s="295"/>
      <c r="I60" s="295"/>
      <c r="J60" s="224"/>
      <c r="K60" s="351"/>
      <c r="L60" s="351"/>
      <c r="M60" s="295"/>
      <c r="N60" s="297"/>
      <c r="O60" s="297"/>
      <c r="P60" s="297"/>
      <c r="Q60" s="351"/>
      <c r="R60" s="351"/>
      <c r="S60" s="300"/>
      <c r="T60" s="300"/>
      <c r="U60" s="300"/>
      <c r="V60" s="300"/>
      <c r="W60" s="300"/>
      <c r="X60" s="361"/>
      <c r="Y60" s="361"/>
      <c r="Z60" s="356">
        <v>56</v>
      </c>
      <c r="AA60" s="305"/>
      <c r="AB60" s="305"/>
      <c r="AC60" s="341"/>
      <c r="AD60" s="341"/>
      <c r="AE60" s="302"/>
      <c r="AF60" s="391"/>
      <c r="AG60" s="363"/>
      <c r="AH60" s="108" t="s">
        <v>318</v>
      </c>
      <c r="AI60" s="39"/>
      <c r="AJ60" s="43">
        <v>1</v>
      </c>
      <c r="AK60" s="41">
        <v>4.6065982692601162E-2</v>
      </c>
      <c r="AL60" s="42">
        <f>AJ60*12%</f>
        <v>0.12</v>
      </c>
      <c r="AM60" s="42">
        <f>AJ60*12%</f>
        <v>0.12</v>
      </c>
      <c r="AN60" s="42">
        <f>AJ60*12%</f>
        <v>0.12</v>
      </c>
      <c r="AO60" s="42">
        <f t="shared" si="4"/>
        <v>0.36</v>
      </c>
      <c r="AP60" s="108" t="s">
        <v>319</v>
      </c>
      <c r="AQ60" s="75" t="s">
        <v>184</v>
      </c>
      <c r="AR60" s="40"/>
      <c r="AS60" s="40"/>
      <c r="AT60" s="40"/>
      <c r="AU60" s="337"/>
      <c r="AV60" s="383"/>
      <c r="AW60" s="387"/>
      <c r="AX60" s="93">
        <v>20000000</v>
      </c>
      <c r="AY60" s="302"/>
      <c r="AZ60" s="39" t="s">
        <v>420</v>
      </c>
      <c r="BA60" s="387"/>
      <c r="BB60" s="40" t="s">
        <v>419</v>
      </c>
      <c r="BC60" s="108"/>
      <c r="BD60" s="108"/>
      <c r="BE60" s="387"/>
      <c r="BF60" s="437"/>
      <c r="BG60" s="437"/>
      <c r="BH60" s="437"/>
      <c r="BI60" s="440"/>
      <c r="BJ60" s="473"/>
      <c r="BK60" s="473"/>
      <c r="BL60" s="473"/>
      <c r="BM60" s="440"/>
      <c r="BN60" s="440"/>
      <c r="BO60" s="108"/>
      <c r="BP60" s="40"/>
      <c r="BQ60" s="383"/>
      <c r="BR60" s="383"/>
      <c r="BS60" s="67"/>
    </row>
    <row r="61" spans="1:71" ht="60">
      <c r="A61" s="224"/>
      <c r="B61" s="293"/>
      <c r="C61" s="293"/>
      <c r="D61" s="295"/>
      <c r="E61" s="334"/>
      <c r="F61" s="295"/>
      <c r="G61" s="295"/>
      <c r="H61" s="295"/>
      <c r="I61" s="295"/>
      <c r="J61" s="224"/>
      <c r="K61" s="351"/>
      <c r="L61" s="351"/>
      <c r="M61" s="295"/>
      <c r="N61" s="297"/>
      <c r="O61" s="297"/>
      <c r="P61" s="297"/>
      <c r="Q61" s="351"/>
      <c r="R61" s="351"/>
      <c r="S61" s="300"/>
      <c r="T61" s="300"/>
      <c r="U61" s="300"/>
      <c r="V61" s="300"/>
      <c r="W61" s="300"/>
      <c r="X61" s="361"/>
      <c r="Y61" s="361"/>
      <c r="Z61" s="356"/>
      <c r="AA61" s="305"/>
      <c r="AB61" s="305"/>
      <c r="AC61" s="341"/>
      <c r="AD61" s="341"/>
      <c r="AE61" s="302"/>
      <c r="AF61" s="391"/>
      <c r="AG61" s="363"/>
      <c r="AH61" s="108" t="s">
        <v>320</v>
      </c>
      <c r="AI61" s="39"/>
      <c r="AJ61" s="43">
        <v>1</v>
      </c>
      <c r="AK61" s="41">
        <v>1.6070166643140923E-2</v>
      </c>
      <c r="AL61" s="42">
        <f>AJ61*12%</f>
        <v>0.12</v>
      </c>
      <c r="AM61" s="42">
        <f>AJ61*12%</f>
        <v>0.12</v>
      </c>
      <c r="AN61" s="42">
        <f>AJ61*12%</f>
        <v>0.12</v>
      </c>
      <c r="AO61" s="42">
        <f t="shared" si="4"/>
        <v>0.36</v>
      </c>
      <c r="AP61" s="108" t="s">
        <v>190</v>
      </c>
      <c r="AQ61" s="75" t="s">
        <v>184</v>
      </c>
      <c r="AR61" s="40"/>
      <c r="AS61" s="40"/>
      <c r="AT61" s="40"/>
      <c r="AU61" s="337"/>
      <c r="AV61" s="383"/>
      <c r="AW61" s="377"/>
      <c r="AX61" s="93">
        <v>30000000</v>
      </c>
      <c r="AY61" s="302"/>
      <c r="AZ61" s="39" t="s">
        <v>420</v>
      </c>
      <c r="BA61" s="387"/>
      <c r="BB61" s="40" t="s">
        <v>419</v>
      </c>
      <c r="BC61" s="39"/>
      <c r="BD61" s="108"/>
      <c r="BE61" s="377"/>
      <c r="BF61" s="438"/>
      <c r="BG61" s="438"/>
      <c r="BH61" s="438"/>
      <c r="BI61" s="441"/>
      <c r="BJ61" s="473"/>
      <c r="BK61" s="473"/>
      <c r="BL61" s="473"/>
      <c r="BM61" s="440"/>
      <c r="BN61" s="440"/>
      <c r="BO61" s="108"/>
      <c r="BP61" s="40"/>
      <c r="BQ61" s="383"/>
      <c r="BR61" s="383"/>
      <c r="BS61" s="67"/>
    </row>
    <row r="62" spans="1:71" ht="49.5" customHeight="1">
      <c r="A62" s="224"/>
      <c r="B62" s="293"/>
      <c r="C62" s="293"/>
      <c r="D62" s="295"/>
      <c r="E62" s="334"/>
      <c r="F62" s="295"/>
      <c r="G62" s="295"/>
      <c r="H62" s="295"/>
      <c r="I62" s="295"/>
      <c r="J62" s="224"/>
      <c r="K62" s="351"/>
      <c r="L62" s="351"/>
      <c r="M62" s="295"/>
      <c r="N62" s="297"/>
      <c r="O62" s="297"/>
      <c r="P62" s="297"/>
      <c r="Q62" s="351"/>
      <c r="R62" s="351"/>
      <c r="S62" s="300"/>
      <c r="T62" s="300"/>
      <c r="U62" s="300"/>
      <c r="V62" s="300"/>
      <c r="W62" s="300"/>
      <c r="X62" s="361"/>
      <c r="Y62" s="361"/>
      <c r="Z62" s="345"/>
      <c r="AA62" s="305"/>
      <c r="AB62" s="305"/>
      <c r="AC62" s="341"/>
      <c r="AD62" s="341"/>
      <c r="AE62" s="302"/>
      <c r="AF62" s="391"/>
      <c r="AG62" s="363"/>
      <c r="AH62" s="347" t="s">
        <v>321</v>
      </c>
      <c r="AI62" s="347"/>
      <c r="AJ62" s="347">
        <v>1</v>
      </c>
      <c r="AK62" s="402">
        <v>0.43684766032159283</v>
      </c>
      <c r="AL62" s="400">
        <f>AJ62*6%</f>
        <v>0.06</v>
      </c>
      <c r="AM62" s="400">
        <f>AJ62*6%</f>
        <v>0.06</v>
      </c>
      <c r="AN62" s="400">
        <f>AJ62*6%</f>
        <v>0.06</v>
      </c>
      <c r="AO62" s="400">
        <f t="shared" si="4"/>
        <v>0.18</v>
      </c>
      <c r="AP62" s="376" t="s">
        <v>322</v>
      </c>
      <c r="AQ62" s="330" t="s">
        <v>184</v>
      </c>
      <c r="AR62" s="336"/>
      <c r="AS62" s="62"/>
      <c r="AT62" s="62"/>
      <c r="AU62" s="337"/>
      <c r="AV62" s="383"/>
      <c r="AW62" s="376" t="s">
        <v>46</v>
      </c>
      <c r="AX62" s="93">
        <v>400000000</v>
      </c>
      <c r="AY62" s="302"/>
      <c r="AZ62" s="39" t="s">
        <v>417</v>
      </c>
      <c r="BA62" s="387"/>
      <c r="BB62" s="40" t="s">
        <v>419</v>
      </c>
      <c r="BC62" s="347"/>
      <c r="BD62" s="376"/>
      <c r="BE62" s="376" t="s">
        <v>46</v>
      </c>
      <c r="BF62" s="436">
        <v>291055283</v>
      </c>
      <c r="BG62" s="436">
        <v>291055283</v>
      </c>
      <c r="BH62" s="436">
        <v>207022681</v>
      </c>
      <c r="BI62" s="439">
        <f>+BH62/BG62</f>
        <v>0.71128302110221442</v>
      </c>
      <c r="BJ62" s="473"/>
      <c r="BK62" s="473"/>
      <c r="BL62" s="473"/>
      <c r="BM62" s="440"/>
      <c r="BN62" s="440"/>
      <c r="BO62" s="124"/>
      <c r="BP62" s="40"/>
      <c r="BQ62" s="383"/>
      <c r="BR62" s="383"/>
      <c r="BS62" s="67"/>
    </row>
    <row r="63" spans="1:71" ht="59.45" customHeight="1">
      <c r="A63" s="224"/>
      <c r="B63" s="293"/>
      <c r="C63" s="293"/>
      <c r="D63" s="295"/>
      <c r="E63" s="334"/>
      <c r="F63" s="295"/>
      <c r="G63" s="295"/>
      <c r="H63" s="295"/>
      <c r="I63" s="295"/>
      <c r="J63" s="224"/>
      <c r="K63" s="351"/>
      <c r="L63" s="351"/>
      <c r="M63" s="295"/>
      <c r="N63" s="297"/>
      <c r="O63" s="297"/>
      <c r="P63" s="297"/>
      <c r="Q63" s="351"/>
      <c r="R63" s="351"/>
      <c r="S63" s="300"/>
      <c r="T63" s="300"/>
      <c r="U63" s="300"/>
      <c r="V63" s="300"/>
      <c r="W63" s="300"/>
      <c r="X63" s="361"/>
      <c r="Y63" s="361"/>
      <c r="Z63" s="345"/>
      <c r="AA63" s="305"/>
      <c r="AB63" s="305"/>
      <c r="AC63" s="341"/>
      <c r="AD63" s="341"/>
      <c r="AE63" s="302"/>
      <c r="AF63" s="391"/>
      <c r="AG63" s="363"/>
      <c r="AH63" s="348"/>
      <c r="AI63" s="348"/>
      <c r="AJ63" s="348"/>
      <c r="AK63" s="404"/>
      <c r="AL63" s="401"/>
      <c r="AM63" s="401"/>
      <c r="AN63" s="401"/>
      <c r="AO63" s="401"/>
      <c r="AP63" s="377"/>
      <c r="AQ63" s="332"/>
      <c r="AR63" s="338"/>
      <c r="AS63" s="68"/>
      <c r="AT63" s="68"/>
      <c r="AU63" s="337"/>
      <c r="AV63" s="383"/>
      <c r="AW63" s="387"/>
      <c r="AX63" s="93">
        <v>99171883</v>
      </c>
      <c r="AY63" s="302"/>
      <c r="AZ63" s="39" t="s">
        <v>425</v>
      </c>
      <c r="BA63" s="387"/>
      <c r="BB63" s="40" t="s">
        <v>419</v>
      </c>
      <c r="BC63" s="348"/>
      <c r="BD63" s="377"/>
      <c r="BE63" s="387"/>
      <c r="BF63" s="437"/>
      <c r="BG63" s="437"/>
      <c r="BH63" s="437"/>
      <c r="BI63" s="442" t="e">
        <f>+BH63/BF63</f>
        <v>#DIV/0!</v>
      </c>
      <c r="BJ63" s="473"/>
      <c r="BK63" s="473"/>
      <c r="BL63" s="473"/>
      <c r="BM63" s="440"/>
      <c r="BN63" s="440"/>
      <c r="BO63" s="125"/>
      <c r="BP63" s="40"/>
      <c r="BQ63" s="383"/>
      <c r="BR63" s="383"/>
      <c r="BS63" s="67"/>
    </row>
    <row r="64" spans="1:71" ht="45">
      <c r="A64" s="224"/>
      <c r="B64" s="293"/>
      <c r="C64" s="293"/>
      <c r="D64" s="295"/>
      <c r="E64" s="334"/>
      <c r="F64" s="295"/>
      <c r="G64" s="296"/>
      <c r="H64" s="296"/>
      <c r="I64" s="296"/>
      <c r="J64" s="224"/>
      <c r="K64" s="351"/>
      <c r="L64" s="351"/>
      <c r="M64" s="295"/>
      <c r="N64" s="297"/>
      <c r="O64" s="297"/>
      <c r="P64" s="297"/>
      <c r="Q64" s="351"/>
      <c r="R64" s="351"/>
      <c r="S64" s="301"/>
      <c r="T64" s="301"/>
      <c r="U64" s="301"/>
      <c r="V64" s="301"/>
      <c r="W64" s="301"/>
      <c r="X64" s="362"/>
      <c r="Y64" s="362"/>
      <c r="Z64" s="344"/>
      <c r="AA64" s="305"/>
      <c r="AB64" s="305"/>
      <c r="AC64" s="342"/>
      <c r="AD64" s="342"/>
      <c r="AE64" s="302"/>
      <c r="AF64" s="391"/>
      <c r="AG64" s="363"/>
      <c r="AH64" s="39" t="s">
        <v>323</v>
      </c>
      <c r="AI64" s="39"/>
      <c r="AJ64" s="43">
        <v>4</v>
      </c>
      <c r="AK64" s="41">
        <v>3.7497055500662159E-2</v>
      </c>
      <c r="AL64" s="42">
        <f>AJ64*6%</f>
        <v>0.24</v>
      </c>
      <c r="AM64" s="42">
        <f>AJ64*6%</f>
        <v>0.24</v>
      </c>
      <c r="AN64" s="42">
        <f>AJ64*6%</f>
        <v>0.24</v>
      </c>
      <c r="AO64" s="42">
        <f>AL64+AM64+AN64</f>
        <v>0.72</v>
      </c>
      <c r="AP64" s="108" t="s">
        <v>319</v>
      </c>
      <c r="AQ64" s="75" t="s">
        <v>184</v>
      </c>
      <c r="AR64" s="40"/>
      <c r="AS64" s="39"/>
      <c r="AT64" s="39"/>
      <c r="AU64" s="337"/>
      <c r="AV64" s="383"/>
      <c r="AW64" s="377"/>
      <c r="AX64" s="93">
        <v>30000000</v>
      </c>
      <c r="AY64" s="302"/>
      <c r="AZ64" s="39" t="s">
        <v>420</v>
      </c>
      <c r="BA64" s="387"/>
      <c r="BB64" s="40" t="s">
        <v>419</v>
      </c>
      <c r="BC64" s="39"/>
      <c r="BD64" s="108"/>
      <c r="BE64" s="377"/>
      <c r="BF64" s="438"/>
      <c r="BG64" s="438"/>
      <c r="BH64" s="438"/>
      <c r="BI64" s="441"/>
      <c r="BJ64" s="473"/>
      <c r="BK64" s="473"/>
      <c r="BL64" s="473"/>
      <c r="BM64" s="440"/>
      <c r="BN64" s="440"/>
      <c r="BO64" s="108"/>
      <c r="BP64" s="40"/>
      <c r="BQ64" s="348"/>
      <c r="BR64" s="348"/>
      <c r="BS64" s="67"/>
    </row>
    <row r="65" spans="1:71" ht="27" customHeight="1">
      <c r="A65" s="224"/>
      <c r="B65" s="293"/>
      <c r="C65" s="293"/>
      <c r="D65" s="295"/>
      <c r="E65" s="334"/>
      <c r="F65" s="295"/>
      <c r="G65" s="333">
        <v>0.8</v>
      </c>
      <c r="H65" s="294" t="s">
        <v>168</v>
      </c>
      <c r="I65" s="333">
        <v>0.8</v>
      </c>
      <c r="J65" s="224"/>
      <c r="K65" s="351" t="s">
        <v>324</v>
      </c>
      <c r="L65" s="351" t="s">
        <v>171</v>
      </c>
      <c r="M65" s="295"/>
      <c r="N65" s="297" t="s">
        <v>325</v>
      </c>
      <c r="O65" s="297"/>
      <c r="P65" s="297" t="s">
        <v>174</v>
      </c>
      <c r="Q65" s="351" t="s">
        <v>326</v>
      </c>
      <c r="R65" s="351">
        <v>16</v>
      </c>
      <c r="S65" s="351">
        <v>14</v>
      </c>
      <c r="T65" s="351">
        <v>2</v>
      </c>
      <c r="U65" s="351">
        <v>0</v>
      </c>
      <c r="V65" s="351">
        <v>2</v>
      </c>
      <c r="W65" s="351">
        <f>T65+U65+V65</f>
        <v>4</v>
      </c>
      <c r="X65" s="360">
        <f>W65/S65</f>
        <v>0.2857142857142857</v>
      </c>
      <c r="Y65" s="360">
        <f>W65/S65</f>
        <v>0.2857142857142857</v>
      </c>
      <c r="Z65" s="343">
        <v>56</v>
      </c>
      <c r="AA65" s="305" t="s">
        <v>314</v>
      </c>
      <c r="AB65" s="305" t="s">
        <v>274</v>
      </c>
      <c r="AC65" s="340" t="s">
        <v>178</v>
      </c>
      <c r="AD65" s="340" t="s">
        <v>179</v>
      </c>
      <c r="AE65" s="302"/>
      <c r="AF65" s="391"/>
      <c r="AG65" s="363"/>
      <c r="AH65" s="347" t="s">
        <v>327</v>
      </c>
      <c r="AI65" s="39"/>
      <c r="AJ65" s="407">
        <v>2</v>
      </c>
      <c r="AK65" s="402">
        <v>9.1064277644465244E-2</v>
      </c>
      <c r="AL65" s="59">
        <f>AJ65*8%</f>
        <v>0.16</v>
      </c>
      <c r="AM65" s="59">
        <f>AJ65*8%</f>
        <v>0.16</v>
      </c>
      <c r="AN65" s="59">
        <f>AJ65*8%</f>
        <v>0.16</v>
      </c>
      <c r="AO65" s="59">
        <f>AL65+AM65+AN65</f>
        <v>0.48</v>
      </c>
      <c r="AP65" s="376" t="s">
        <v>226</v>
      </c>
      <c r="AQ65" s="330" t="s">
        <v>184</v>
      </c>
      <c r="AR65" s="40"/>
      <c r="AS65" s="40"/>
      <c r="AT65" s="40"/>
      <c r="AU65" s="337"/>
      <c r="AV65" s="383"/>
      <c r="AW65" s="376" t="s">
        <v>451</v>
      </c>
      <c r="AX65" s="93">
        <v>131055283</v>
      </c>
      <c r="AY65" s="302"/>
      <c r="AZ65" s="39" t="s">
        <v>420</v>
      </c>
      <c r="BA65" s="387"/>
      <c r="BB65" s="40" t="s">
        <v>419</v>
      </c>
      <c r="BC65" s="39"/>
      <c r="BD65" s="108"/>
      <c r="BE65" s="376" t="s">
        <v>451</v>
      </c>
      <c r="BF65" s="436">
        <v>280040083</v>
      </c>
      <c r="BG65" s="436">
        <v>280040083</v>
      </c>
      <c r="BH65" s="436">
        <v>256468840</v>
      </c>
      <c r="BI65" s="439">
        <f>+BH65/BG65</f>
        <v>0.91582903865944076</v>
      </c>
      <c r="BJ65" s="473"/>
      <c r="BK65" s="473"/>
      <c r="BL65" s="473"/>
      <c r="BM65" s="440"/>
      <c r="BN65" s="440"/>
      <c r="BO65" s="108"/>
      <c r="BP65" s="40"/>
      <c r="BQ65" s="347" t="s">
        <v>464</v>
      </c>
      <c r="BR65" s="347" t="s">
        <v>465</v>
      </c>
      <c r="BS65" s="67"/>
    </row>
    <row r="66" spans="1:71" ht="44.1" customHeight="1">
      <c r="A66" s="224"/>
      <c r="B66" s="293"/>
      <c r="C66" s="293"/>
      <c r="D66" s="295"/>
      <c r="E66" s="334"/>
      <c r="F66" s="295"/>
      <c r="G66" s="334"/>
      <c r="H66" s="295"/>
      <c r="I66" s="334"/>
      <c r="J66" s="224"/>
      <c r="K66" s="351"/>
      <c r="L66" s="351"/>
      <c r="M66" s="295"/>
      <c r="N66" s="297"/>
      <c r="O66" s="297"/>
      <c r="P66" s="297"/>
      <c r="Q66" s="351"/>
      <c r="R66" s="351"/>
      <c r="S66" s="351"/>
      <c r="T66" s="351"/>
      <c r="U66" s="351"/>
      <c r="V66" s="351"/>
      <c r="W66" s="351"/>
      <c r="X66" s="361"/>
      <c r="Y66" s="361"/>
      <c r="Z66" s="345"/>
      <c r="AA66" s="305"/>
      <c r="AB66" s="305"/>
      <c r="AC66" s="341"/>
      <c r="AD66" s="341"/>
      <c r="AE66" s="302"/>
      <c r="AF66" s="391"/>
      <c r="AG66" s="363"/>
      <c r="AH66" s="348"/>
      <c r="AI66" s="39"/>
      <c r="AJ66" s="408"/>
      <c r="AK66" s="404"/>
      <c r="AL66" s="123"/>
      <c r="AM66" s="123"/>
      <c r="AN66" s="123"/>
      <c r="AO66" s="123"/>
      <c r="AP66" s="377"/>
      <c r="AQ66" s="332"/>
      <c r="AR66" s="40"/>
      <c r="AS66" s="40"/>
      <c r="AT66" s="40"/>
      <c r="AU66" s="337"/>
      <c r="AV66" s="383"/>
      <c r="AW66" s="387"/>
      <c r="AX66" s="120">
        <v>30000000</v>
      </c>
      <c r="AY66" s="302"/>
      <c r="AZ66" s="61" t="s">
        <v>421</v>
      </c>
      <c r="BA66" s="387"/>
      <c r="BB66" s="40"/>
      <c r="BC66" s="39"/>
      <c r="BD66" s="108"/>
      <c r="BE66" s="387"/>
      <c r="BF66" s="437"/>
      <c r="BG66" s="437"/>
      <c r="BH66" s="437"/>
      <c r="BI66" s="440"/>
      <c r="BJ66" s="473"/>
      <c r="BK66" s="473"/>
      <c r="BL66" s="473"/>
      <c r="BM66" s="440"/>
      <c r="BN66" s="440"/>
      <c r="BO66" s="108"/>
      <c r="BP66" s="40"/>
      <c r="BQ66" s="383"/>
      <c r="BR66" s="383"/>
      <c r="BS66" s="67"/>
    </row>
    <row r="67" spans="1:71" ht="46.5" customHeight="1">
      <c r="A67" s="224"/>
      <c r="B67" s="293"/>
      <c r="C67" s="293"/>
      <c r="D67" s="295"/>
      <c r="E67" s="334"/>
      <c r="F67" s="295"/>
      <c r="G67" s="295"/>
      <c r="H67" s="295"/>
      <c r="I67" s="295"/>
      <c r="J67" s="224"/>
      <c r="K67" s="351"/>
      <c r="L67" s="351"/>
      <c r="M67" s="295"/>
      <c r="N67" s="297"/>
      <c r="O67" s="297"/>
      <c r="P67" s="297"/>
      <c r="Q67" s="351"/>
      <c r="R67" s="351"/>
      <c r="S67" s="351"/>
      <c r="T67" s="351"/>
      <c r="U67" s="351"/>
      <c r="V67" s="351"/>
      <c r="W67" s="351"/>
      <c r="X67" s="361"/>
      <c r="Y67" s="361"/>
      <c r="Z67" s="345">
        <v>2</v>
      </c>
      <c r="AA67" s="305"/>
      <c r="AB67" s="305"/>
      <c r="AC67" s="341"/>
      <c r="AD67" s="341"/>
      <c r="AE67" s="302"/>
      <c r="AF67" s="391"/>
      <c r="AG67" s="363"/>
      <c r="AH67" s="347" t="s">
        <v>328</v>
      </c>
      <c r="AI67" s="39"/>
      <c r="AJ67" s="407">
        <v>11</v>
      </c>
      <c r="AK67" s="402">
        <v>0.23264440740221168</v>
      </c>
      <c r="AL67" s="59">
        <f>AJ67*8%</f>
        <v>0.88</v>
      </c>
      <c r="AM67" s="59">
        <f>AJ67*8%</f>
        <v>0.88</v>
      </c>
      <c r="AN67" s="59">
        <f>AJ67*8%</f>
        <v>0.88</v>
      </c>
      <c r="AO67" s="59">
        <f>AL67+AM67+AN67</f>
        <v>2.64</v>
      </c>
      <c r="AP67" s="376" t="s">
        <v>329</v>
      </c>
      <c r="AQ67" s="330" t="s">
        <v>184</v>
      </c>
      <c r="AR67" s="40"/>
      <c r="AS67" s="40"/>
      <c r="AT67" s="40"/>
      <c r="AU67" s="337"/>
      <c r="AV67" s="383"/>
      <c r="AW67" s="387"/>
      <c r="AX67" s="414">
        <v>220040083</v>
      </c>
      <c r="AY67" s="302"/>
      <c r="AZ67" s="347" t="s">
        <v>421</v>
      </c>
      <c r="BA67" s="387"/>
      <c r="BB67" s="40" t="s">
        <v>419</v>
      </c>
      <c r="BC67" s="39"/>
      <c r="BD67" s="108"/>
      <c r="BE67" s="387"/>
      <c r="BF67" s="437"/>
      <c r="BG67" s="437"/>
      <c r="BH67" s="437"/>
      <c r="BI67" s="440"/>
      <c r="BJ67" s="473"/>
      <c r="BK67" s="473"/>
      <c r="BL67" s="473"/>
      <c r="BM67" s="440"/>
      <c r="BN67" s="440"/>
      <c r="BO67" s="108"/>
      <c r="BP67" s="39"/>
      <c r="BQ67" s="383"/>
      <c r="BR67" s="383"/>
      <c r="BS67" s="67"/>
    </row>
    <row r="68" spans="1:71" ht="15.6" customHeight="1">
      <c r="A68" s="224"/>
      <c r="B68" s="293"/>
      <c r="C68" s="293"/>
      <c r="D68" s="295"/>
      <c r="E68" s="334"/>
      <c r="F68" s="295"/>
      <c r="G68" s="295"/>
      <c r="H68" s="295"/>
      <c r="I68" s="295"/>
      <c r="J68" s="224"/>
      <c r="K68" s="351"/>
      <c r="L68" s="351"/>
      <c r="M68" s="295"/>
      <c r="N68" s="297"/>
      <c r="O68" s="297"/>
      <c r="P68" s="297"/>
      <c r="Q68" s="351"/>
      <c r="R68" s="351"/>
      <c r="S68" s="351"/>
      <c r="T68" s="351"/>
      <c r="U68" s="351"/>
      <c r="V68" s="351"/>
      <c r="W68" s="351"/>
      <c r="X68" s="361"/>
      <c r="Y68" s="361"/>
      <c r="Z68" s="345"/>
      <c r="AA68" s="305"/>
      <c r="AB68" s="305"/>
      <c r="AC68" s="341"/>
      <c r="AD68" s="341"/>
      <c r="AE68" s="302"/>
      <c r="AF68" s="391"/>
      <c r="AG68" s="363"/>
      <c r="AH68" s="348"/>
      <c r="AI68" s="39"/>
      <c r="AJ68" s="408"/>
      <c r="AK68" s="404"/>
      <c r="AL68" s="123"/>
      <c r="AM68" s="123"/>
      <c r="AN68" s="123"/>
      <c r="AO68" s="123"/>
      <c r="AP68" s="377"/>
      <c r="AQ68" s="332"/>
      <c r="AR68" s="40"/>
      <c r="AS68" s="40"/>
      <c r="AT68" s="40"/>
      <c r="AU68" s="337"/>
      <c r="AV68" s="383"/>
      <c r="AW68" s="377"/>
      <c r="AX68" s="415"/>
      <c r="AY68" s="302"/>
      <c r="AZ68" s="348"/>
      <c r="BA68" s="387"/>
      <c r="BB68" s="40" t="s">
        <v>419</v>
      </c>
      <c r="BC68" s="39"/>
      <c r="BD68" s="108"/>
      <c r="BE68" s="377"/>
      <c r="BF68" s="438"/>
      <c r="BG68" s="438"/>
      <c r="BH68" s="438"/>
      <c r="BI68" s="441"/>
      <c r="BJ68" s="473"/>
      <c r="BK68" s="473"/>
      <c r="BL68" s="473"/>
      <c r="BM68" s="440"/>
      <c r="BN68" s="440"/>
      <c r="BO68" s="108"/>
      <c r="BP68" s="40"/>
      <c r="BQ68" s="383"/>
      <c r="BR68" s="383"/>
      <c r="BS68" s="67"/>
    </row>
    <row r="69" spans="1:71" ht="60">
      <c r="A69" s="224"/>
      <c r="B69" s="293"/>
      <c r="C69" s="293"/>
      <c r="D69" s="295"/>
      <c r="E69" s="334"/>
      <c r="F69" s="295"/>
      <c r="G69" s="295"/>
      <c r="H69" s="295"/>
      <c r="I69" s="295"/>
      <c r="J69" s="224"/>
      <c r="K69" s="351"/>
      <c r="L69" s="351"/>
      <c r="M69" s="295"/>
      <c r="N69" s="297"/>
      <c r="O69" s="297"/>
      <c r="P69" s="297"/>
      <c r="Q69" s="351"/>
      <c r="R69" s="351"/>
      <c r="S69" s="351"/>
      <c r="T69" s="351"/>
      <c r="U69" s="351"/>
      <c r="V69" s="351"/>
      <c r="W69" s="351"/>
      <c r="X69" s="361"/>
      <c r="Y69" s="361"/>
      <c r="Z69" s="345"/>
      <c r="AA69" s="305"/>
      <c r="AB69" s="305"/>
      <c r="AC69" s="341"/>
      <c r="AD69" s="341"/>
      <c r="AE69" s="302"/>
      <c r="AF69" s="391"/>
      <c r="AG69" s="363"/>
      <c r="AH69" s="39" t="s">
        <v>330</v>
      </c>
      <c r="AI69" s="39"/>
      <c r="AJ69" s="43">
        <v>1</v>
      </c>
      <c r="AK69" s="41">
        <v>2.4105249964711386E-2</v>
      </c>
      <c r="AL69" s="42">
        <v>0</v>
      </c>
      <c r="AM69" s="42">
        <v>0</v>
      </c>
      <c r="AN69" s="42">
        <v>0</v>
      </c>
      <c r="AO69" s="42">
        <f>AL69+AM69+AN69</f>
        <v>0</v>
      </c>
      <c r="AP69" s="108" t="s">
        <v>183</v>
      </c>
      <c r="AQ69" s="75" t="s">
        <v>184</v>
      </c>
      <c r="AR69" s="40"/>
      <c r="AS69" s="40"/>
      <c r="AT69" s="40"/>
      <c r="AU69" s="337"/>
      <c r="AV69" s="383"/>
      <c r="AW69" s="376" t="s">
        <v>455</v>
      </c>
      <c r="AX69" s="93">
        <v>25000000</v>
      </c>
      <c r="AY69" s="302"/>
      <c r="AZ69" s="39" t="s">
        <v>420</v>
      </c>
      <c r="BA69" s="387"/>
      <c r="BB69" s="40" t="s">
        <v>419</v>
      </c>
      <c r="BC69" s="39"/>
      <c r="BD69" s="108"/>
      <c r="BE69" s="376" t="s">
        <v>455</v>
      </c>
      <c r="BF69" s="436">
        <v>99171883</v>
      </c>
      <c r="BG69" s="436">
        <v>99171883</v>
      </c>
      <c r="BH69" s="436">
        <v>0</v>
      </c>
      <c r="BI69" s="439">
        <f>+BH69/BG69</f>
        <v>0</v>
      </c>
      <c r="BJ69" s="473"/>
      <c r="BK69" s="473"/>
      <c r="BL69" s="473"/>
      <c r="BM69" s="440"/>
      <c r="BN69" s="440"/>
      <c r="BO69" s="108"/>
      <c r="BP69" s="40"/>
      <c r="BQ69" s="383"/>
      <c r="BR69" s="383"/>
      <c r="BS69" s="67"/>
    </row>
    <row r="70" spans="1:71" ht="30">
      <c r="A70" s="224"/>
      <c r="B70" s="293"/>
      <c r="C70" s="293"/>
      <c r="D70" s="295"/>
      <c r="E70" s="334"/>
      <c r="F70" s="295"/>
      <c r="G70" s="295"/>
      <c r="H70" s="295"/>
      <c r="I70" s="295"/>
      <c r="J70" s="224"/>
      <c r="K70" s="351"/>
      <c r="L70" s="351"/>
      <c r="M70" s="295"/>
      <c r="N70" s="297"/>
      <c r="O70" s="297"/>
      <c r="P70" s="297"/>
      <c r="Q70" s="351"/>
      <c r="R70" s="351"/>
      <c r="S70" s="351"/>
      <c r="T70" s="351"/>
      <c r="U70" s="351"/>
      <c r="V70" s="351"/>
      <c r="W70" s="351"/>
      <c r="X70" s="361"/>
      <c r="Y70" s="361"/>
      <c r="Z70" s="345">
        <v>24</v>
      </c>
      <c r="AA70" s="305"/>
      <c r="AB70" s="305"/>
      <c r="AC70" s="341"/>
      <c r="AD70" s="341"/>
      <c r="AE70" s="302"/>
      <c r="AF70" s="391"/>
      <c r="AG70" s="363"/>
      <c r="AH70" s="39" t="s">
        <v>331</v>
      </c>
      <c r="AI70" s="39"/>
      <c r="AJ70" s="39">
        <v>3</v>
      </c>
      <c r="AK70" s="41">
        <v>1.9284199971769108E-2</v>
      </c>
      <c r="AL70" s="42">
        <v>0</v>
      </c>
      <c r="AM70" s="42">
        <v>0</v>
      </c>
      <c r="AN70" s="42">
        <v>0</v>
      </c>
      <c r="AO70" s="42">
        <f>AL70+AM70+AN70</f>
        <v>0</v>
      </c>
      <c r="AP70" s="108" t="s">
        <v>266</v>
      </c>
      <c r="AQ70" s="75" t="s">
        <v>184</v>
      </c>
      <c r="AR70" s="40"/>
      <c r="AS70" s="40"/>
      <c r="AT70" s="40"/>
      <c r="AU70" s="337"/>
      <c r="AV70" s="383"/>
      <c r="AW70" s="387"/>
      <c r="AX70" s="93">
        <v>30000000</v>
      </c>
      <c r="AY70" s="302"/>
      <c r="AZ70" s="39" t="s">
        <v>420</v>
      </c>
      <c r="BA70" s="387"/>
      <c r="BB70" s="40" t="s">
        <v>419</v>
      </c>
      <c r="BC70" s="39"/>
      <c r="BD70" s="108"/>
      <c r="BE70" s="387"/>
      <c r="BF70" s="437"/>
      <c r="BG70" s="437"/>
      <c r="BH70" s="437"/>
      <c r="BI70" s="440"/>
      <c r="BJ70" s="473"/>
      <c r="BK70" s="473"/>
      <c r="BL70" s="473"/>
      <c r="BM70" s="440"/>
      <c r="BN70" s="440"/>
      <c r="BO70" s="108"/>
      <c r="BP70" s="40"/>
      <c r="BQ70" s="383"/>
      <c r="BR70" s="383"/>
      <c r="BS70" s="67"/>
    </row>
    <row r="71" spans="1:71" ht="60">
      <c r="A71" s="224"/>
      <c r="B71" s="293"/>
      <c r="C71" s="293"/>
      <c r="D71" s="296"/>
      <c r="E71" s="335"/>
      <c r="F71" s="296"/>
      <c r="G71" s="296"/>
      <c r="H71" s="296"/>
      <c r="I71" s="296"/>
      <c r="J71" s="224"/>
      <c r="K71" s="351"/>
      <c r="L71" s="351"/>
      <c r="M71" s="296"/>
      <c r="N71" s="297"/>
      <c r="O71" s="297"/>
      <c r="P71" s="297"/>
      <c r="Q71" s="351"/>
      <c r="R71" s="351"/>
      <c r="S71" s="351"/>
      <c r="T71" s="351"/>
      <c r="U71" s="351"/>
      <c r="V71" s="351"/>
      <c r="W71" s="351"/>
      <c r="X71" s="362"/>
      <c r="Y71" s="362"/>
      <c r="Z71" s="344"/>
      <c r="AA71" s="305"/>
      <c r="AB71" s="305"/>
      <c r="AC71" s="342"/>
      <c r="AD71" s="342"/>
      <c r="AE71" s="302"/>
      <c r="AF71" s="391"/>
      <c r="AG71" s="363"/>
      <c r="AH71" s="39" t="s">
        <v>332</v>
      </c>
      <c r="AI71" s="39"/>
      <c r="AJ71" s="39">
        <v>1</v>
      </c>
      <c r="AK71" s="41">
        <v>2.6783611071901539E-2</v>
      </c>
      <c r="AL71" s="42">
        <v>0</v>
      </c>
      <c r="AM71" s="42">
        <v>0</v>
      </c>
      <c r="AN71" s="42">
        <v>0</v>
      </c>
      <c r="AO71" s="42">
        <f>AL71+AM71+AN71</f>
        <v>0</v>
      </c>
      <c r="AP71" s="108" t="s">
        <v>226</v>
      </c>
      <c r="AQ71" s="75" t="s">
        <v>184</v>
      </c>
      <c r="AR71" s="40"/>
      <c r="AS71" s="40"/>
      <c r="AT71" s="40"/>
      <c r="AU71" s="338"/>
      <c r="AV71" s="348"/>
      <c r="AW71" s="377"/>
      <c r="AX71" s="93">
        <v>25000000</v>
      </c>
      <c r="AY71" s="302"/>
      <c r="AZ71" s="39" t="s">
        <v>420</v>
      </c>
      <c r="BA71" s="377"/>
      <c r="BB71" s="40" t="s">
        <v>419</v>
      </c>
      <c r="BC71" s="39"/>
      <c r="BD71" s="108"/>
      <c r="BE71" s="377"/>
      <c r="BF71" s="438"/>
      <c r="BG71" s="438"/>
      <c r="BH71" s="438"/>
      <c r="BI71" s="441"/>
      <c r="BJ71" s="474"/>
      <c r="BK71" s="474"/>
      <c r="BL71" s="474"/>
      <c r="BM71" s="441"/>
      <c r="BN71" s="441"/>
      <c r="BO71" s="108"/>
      <c r="BP71" s="40"/>
      <c r="BQ71" s="348"/>
      <c r="BR71" s="348"/>
      <c r="BS71" s="67"/>
    </row>
    <row r="72" spans="1:71" ht="38.450000000000003" customHeight="1">
      <c r="A72" s="224"/>
      <c r="B72" s="293"/>
      <c r="C72" s="293"/>
      <c r="D72" s="297" t="s">
        <v>306</v>
      </c>
      <c r="E72" s="297" t="s">
        <v>307</v>
      </c>
      <c r="F72" s="297" t="s">
        <v>308</v>
      </c>
      <c r="G72" s="298">
        <v>0.8</v>
      </c>
      <c r="H72" s="297" t="s">
        <v>168</v>
      </c>
      <c r="I72" s="298">
        <v>0.8</v>
      </c>
      <c r="J72" s="224"/>
      <c r="K72" s="297" t="s">
        <v>333</v>
      </c>
      <c r="L72" s="297" t="s">
        <v>171</v>
      </c>
      <c r="M72" s="297" t="s">
        <v>270</v>
      </c>
      <c r="N72" s="297" t="s">
        <v>334</v>
      </c>
      <c r="O72" s="297"/>
      <c r="P72" s="297" t="s">
        <v>174</v>
      </c>
      <c r="Q72" s="297" t="s">
        <v>335</v>
      </c>
      <c r="R72" s="226">
        <v>2</v>
      </c>
      <c r="S72" s="226">
        <v>2</v>
      </c>
      <c r="T72" s="226">
        <v>0</v>
      </c>
      <c r="U72" s="226">
        <v>0</v>
      </c>
      <c r="V72" s="226">
        <v>0</v>
      </c>
      <c r="W72" s="226">
        <f>T72+U72+V72</f>
        <v>0</v>
      </c>
      <c r="X72" s="222">
        <v>0</v>
      </c>
      <c r="Y72" s="222">
        <v>0</v>
      </c>
      <c r="Z72" s="324">
        <v>2</v>
      </c>
      <c r="AA72" s="305" t="s">
        <v>314</v>
      </c>
      <c r="AB72" s="305" t="s">
        <v>274</v>
      </c>
      <c r="AC72" s="305" t="s">
        <v>178</v>
      </c>
      <c r="AD72" s="305" t="s">
        <v>179</v>
      </c>
      <c r="AE72" s="363" t="s">
        <v>336</v>
      </c>
      <c r="AF72" s="364">
        <v>2021130010006</v>
      </c>
      <c r="AG72" s="363" t="s">
        <v>337</v>
      </c>
      <c r="AH72" s="376" t="s">
        <v>338</v>
      </c>
      <c r="AI72" s="376"/>
      <c r="AJ72" s="347">
        <v>1</v>
      </c>
      <c r="AK72" s="405">
        <v>0.6632860859565658</v>
      </c>
      <c r="AL72" s="126">
        <v>0</v>
      </c>
      <c r="AM72" s="126">
        <v>0</v>
      </c>
      <c r="AN72" s="126">
        <v>0</v>
      </c>
      <c r="AO72" s="126">
        <f>AL72+AM72+AN72</f>
        <v>0</v>
      </c>
      <c r="AP72" s="347" t="s">
        <v>226</v>
      </c>
      <c r="AQ72" s="330" t="s">
        <v>184</v>
      </c>
      <c r="AR72" s="336"/>
      <c r="AS72" s="336"/>
      <c r="AT72" s="336"/>
      <c r="AU72" s="336" t="s">
        <v>484</v>
      </c>
      <c r="AV72" s="347" t="s">
        <v>485</v>
      </c>
      <c r="AW72" s="39" t="s">
        <v>450</v>
      </c>
      <c r="AX72" s="93">
        <v>100000000</v>
      </c>
      <c r="AY72" s="302" t="s">
        <v>437</v>
      </c>
      <c r="AZ72" s="39" t="s">
        <v>417</v>
      </c>
      <c r="BA72" s="376" t="s">
        <v>438</v>
      </c>
      <c r="BB72" s="347" t="s">
        <v>419</v>
      </c>
      <c r="BC72" s="347"/>
      <c r="BD72" s="347"/>
      <c r="BE72" s="39" t="s">
        <v>450</v>
      </c>
      <c r="BF72" s="127">
        <v>100000000</v>
      </c>
      <c r="BG72" s="127">
        <v>100000000</v>
      </c>
      <c r="BH72" s="127">
        <v>0</v>
      </c>
      <c r="BI72" s="128">
        <f>+BH72/BG72</f>
        <v>0</v>
      </c>
      <c r="BJ72" s="465">
        <v>533445380</v>
      </c>
      <c r="BK72" s="465">
        <v>81887556</v>
      </c>
      <c r="BL72" s="465">
        <v>45943778</v>
      </c>
      <c r="BM72" s="434">
        <f>BK72/BJ72</f>
        <v>0.15350691761544547</v>
      </c>
      <c r="BN72" s="434">
        <f>BL72/BJ72</f>
        <v>8.612648965110542E-2</v>
      </c>
      <c r="BO72" s="347"/>
      <c r="BP72" s="336"/>
      <c r="BQ72" s="347" t="s">
        <v>464</v>
      </c>
      <c r="BR72" s="347" t="s">
        <v>465</v>
      </c>
      <c r="BS72" s="67"/>
    </row>
    <row r="73" spans="1:71" ht="40.5" customHeight="1">
      <c r="A73" s="224"/>
      <c r="B73" s="293"/>
      <c r="C73" s="293"/>
      <c r="D73" s="297"/>
      <c r="E73" s="297"/>
      <c r="F73" s="297"/>
      <c r="G73" s="298"/>
      <c r="H73" s="297"/>
      <c r="I73" s="298"/>
      <c r="J73" s="224"/>
      <c r="K73" s="297"/>
      <c r="L73" s="297"/>
      <c r="M73" s="297"/>
      <c r="N73" s="297"/>
      <c r="O73" s="297"/>
      <c r="P73" s="297"/>
      <c r="Q73" s="297"/>
      <c r="R73" s="226"/>
      <c r="S73" s="226"/>
      <c r="T73" s="226"/>
      <c r="U73" s="226"/>
      <c r="V73" s="226"/>
      <c r="W73" s="226"/>
      <c r="X73" s="316"/>
      <c r="Y73" s="316"/>
      <c r="Z73" s="314"/>
      <c r="AA73" s="305"/>
      <c r="AB73" s="305"/>
      <c r="AC73" s="305"/>
      <c r="AD73" s="305"/>
      <c r="AE73" s="363"/>
      <c r="AF73" s="364"/>
      <c r="AG73" s="363"/>
      <c r="AH73" s="377"/>
      <c r="AI73" s="377"/>
      <c r="AJ73" s="348"/>
      <c r="AK73" s="406"/>
      <c r="AL73" s="129"/>
      <c r="AM73" s="129"/>
      <c r="AN73" s="129"/>
      <c r="AO73" s="129"/>
      <c r="AP73" s="348"/>
      <c r="AQ73" s="332"/>
      <c r="AR73" s="338"/>
      <c r="AS73" s="338"/>
      <c r="AT73" s="338"/>
      <c r="AU73" s="337"/>
      <c r="AV73" s="383"/>
      <c r="AW73" s="39" t="s">
        <v>456</v>
      </c>
      <c r="AX73" s="93">
        <v>242120040</v>
      </c>
      <c r="AY73" s="302"/>
      <c r="AZ73" s="39" t="s">
        <v>421</v>
      </c>
      <c r="BA73" s="387"/>
      <c r="BB73" s="348"/>
      <c r="BC73" s="348"/>
      <c r="BD73" s="348"/>
      <c r="BE73" s="39" t="s">
        <v>456</v>
      </c>
      <c r="BF73" s="127">
        <v>242120040</v>
      </c>
      <c r="BG73" s="127">
        <v>242120040</v>
      </c>
      <c r="BH73" s="127">
        <v>0</v>
      </c>
      <c r="BI73" s="128">
        <f>+BH73/BG73</f>
        <v>0</v>
      </c>
      <c r="BJ73" s="466"/>
      <c r="BK73" s="466"/>
      <c r="BL73" s="466"/>
      <c r="BM73" s="468"/>
      <c r="BN73" s="468"/>
      <c r="BO73" s="348"/>
      <c r="BP73" s="338"/>
      <c r="BQ73" s="383"/>
      <c r="BR73" s="383"/>
      <c r="BS73" s="67"/>
    </row>
    <row r="74" spans="1:71" ht="30">
      <c r="A74" s="224"/>
      <c r="B74" s="293"/>
      <c r="C74" s="293"/>
      <c r="D74" s="297"/>
      <c r="E74" s="297"/>
      <c r="F74" s="297"/>
      <c r="G74" s="297"/>
      <c r="H74" s="297"/>
      <c r="I74" s="297"/>
      <c r="J74" s="224"/>
      <c r="K74" s="297"/>
      <c r="L74" s="297"/>
      <c r="M74" s="297"/>
      <c r="N74" s="297"/>
      <c r="O74" s="297"/>
      <c r="P74" s="297"/>
      <c r="Q74" s="297"/>
      <c r="R74" s="226"/>
      <c r="S74" s="226"/>
      <c r="T74" s="226"/>
      <c r="U74" s="226"/>
      <c r="V74" s="226"/>
      <c r="W74" s="226"/>
      <c r="X74" s="223"/>
      <c r="Y74" s="223"/>
      <c r="Z74" s="315">
        <v>42</v>
      </c>
      <c r="AA74" s="305"/>
      <c r="AB74" s="305"/>
      <c r="AC74" s="305"/>
      <c r="AD74" s="305"/>
      <c r="AE74" s="363"/>
      <c r="AF74" s="364"/>
      <c r="AG74" s="363"/>
      <c r="AH74" s="108" t="s">
        <v>339</v>
      </c>
      <c r="AI74" s="108"/>
      <c r="AJ74" s="39">
        <v>1</v>
      </c>
      <c r="AK74" s="109">
        <v>0</v>
      </c>
      <c r="AL74" s="110">
        <v>0</v>
      </c>
      <c r="AM74" s="110">
        <v>0</v>
      </c>
      <c r="AN74" s="110">
        <v>0</v>
      </c>
      <c r="AO74" s="110">
        <f>AL74+AM74+AN74</f>
        <v>0</v>
      </c>
      <c r="AP74" s="39" t="s">
        <v>226</v>
      </c>
      <c r="AQ74" s="75" t="s">
        <v>184</v>
      </c>
      <c r="AR74" s="40"/>
      <c r="AS74" s="40"/>
      <c r="AT74" s="40"/>
      <c r="AU74" s="338"/>
      <c r="AV74" s="348"/>
      <c r="AW74" s="39" t="s">
        <v>457</v>
      </c>
      <c r="AX74" s="93">
        <v>191325340</v>
      </c>
      <c r="AY74" s="302"/>
      <c r="AZ74" s="39" t="s">
        <v>420</v>
      </c>
      <c r="BA74" s="387"/>
      <c r="BB74" s="39" t="s">
        <v>419</v>
      </c>
      <c r="BC74" s="39"/>
      <c r="BD74" s="39"/>
      <c r="BE74" s="39" t="s">
        <v>457</v>
      </c>
      <c r="BF74" s="127">
        <v>191325340</v>
      </c>
      <c r="BG74" s="127">
        <v>191325340</v>
      </c>
      <c r="BH74" s="127">
        <v>0</v>
      </c>
      <c r="BI74" s="128">
        <f>+BH74/BG74</f>
        <v>0</v>
      </c>
      <c r="BJ74" s="467"/>
      <c r="BK74" s="467"/>
      <c r="BL74" s="467"/>
      <c r="BM74" s="435"/>
      <c r="BN74" s="435"/>
      <c r="BO74" s="39"/>
      <c r="BP74" s="40"/>
      <c r="BQ74" s="383"/>
      <c r="BR74" s="383"/>
      <c r="BS74" s="67"/>
    </row>
    <row r="75" spans="1:71" ht="51.75" customHeight="1">
      <c r="A75" s="49"/>
      <c r="B75" s="293"/>
      <c r="C75" s="293"/>
      <c r="D75" s="114"/>
      <c r="E75" s="114"/>
      <c r="F75" s="114"/>
      <c r="G75" s="114"/>
      <c r="H75" s="114"/>
      <c r="I75" s="114"/>
      <c r="J75" s="49"/>
      <c r="K75" s="114"/>
      <c r="L75" s="114"/>
      <c r="M75" s="357" t="s">
        <v>491</v>
      </c>
      <c r="N75" s="358"/>
      <c r="O75" s="358"/>
      <c r="P75" s="358"/>
      <c r="Q75" s="358"/>
      <c r="R75" s="358"/>
      <c r="S75" s="358"/>
      <c r="T75" s="358"/>
      <c r="U75" s="358"/>
      <c r="V75" s="358"/>
      <c r="W75" s="359"/>
      <c r="X75" s="130">
        <f>(X58+X65+X72)/3</f>
        <v>9.5238095238095233E-2</v>
      </c>
      <c r="Y75" s="130">
        <f>(Y58+Y65+Y72)/3</f>
        <v>9.5238095238095233E-2</v>
      </c>
      <c r="Z75" s="131"/>
      <c r="AA75" s="53"/>
      <c r="AB75" s="53"/>
      <c r="AC75" s="116"/>
      <c r="AD75" s="116"/>
      <c r="AE75" s="39"/>
      <c r="AF75" s="117"/>
      <c r="AG75" s="39"/>
      <c r="AH75" s="108"/>
      <c r="AI75" s="108"/>
      <c r="AJ75" s="39"/>
      <c r="AK75" s="109"/>
      <c r="AL75" s="110"/>
      <c r="AM75" s="110"/>
      <c r="AN75" s="110"/>
      <c r="AO75" s="110"/>
      <c r="AP75" s="39"/>
      <c r="AQ75" s="75"/>
      <c r="AR75" s="40"/>
      <c r="AS75" s="40"/>
      <c r="AT75" s="40"/>
      <c r="AU75" s="87"/>
      <c r="AV75" s="63"/>
      <c r="AW75" s="61"/>
      <c r="AX75" s="93"/>
      <c r="AY75" s="56"/>
      <c r="AZ75" s="39"/>
      <c r="BA75" s="121"/>
      <c r="BB75" s="39"/>
      <c r="BC75" s="39"/>
      <c r="BD75" s="39"/>
      <c r="BE75" s="61"/>
      <c r="BF75" s="132"/>
      <c r="BG75" s="132"/>
      <c r="BH75" s="132"/>
      <c r="BI75" s="133"/>
      <c r="BJ75" s="134">
        <f>BJ58+BJ72</f>
        <v>1603712629</v>
      </c>
      <c r="BK75" s="134">
        <f>BK58+BK72</f>
        <v>330396768</v>
      </c>
      <c r="BL75" s="134">
        <f>BL58+BL72</f>
        <v>190198384</v>
      </c>
      <c r="BM75" s="133">
        <f>BK75/BJ75</f>
        <v>0.20601993276440053</v>
      </c>
      <c r="BN75" s="133">
        <f>BL75/BJ75</f>
        <v>0.11859879417336683</v>
      </c>
      <c r="BO75" s="39"/>
      <c r="BP75" s="40"/>
      <c r="BQ75" s="63"/>
      <c r="BR75" s="63"/>
      <c r="BS75" s="67"/>
    </row>
    <row r="76" spans="1:71" ht="77.45" customHeight="1">
      <c r="A76" s="297" t="s">
        <v>210</v>
      </c>
      <c r="B76" s="293"/>
      <c r="C76" s="293"/>
      <c r="D76" s="368" t="s">
        <v>340</v>
      </c>
      <c r="E76" s="368" t="s">
        <v>341</v>
      </c>
      <c r="F76" s="368" t="s">
        <v>342</v>
      </c>
      <c r="G76" s="374">
        <v>0.75</v>
      </c>
      <c r="H76" s="368" t="s">
        <v>168</v>
      </c>
      <c r="I76" s="374">
        <v>0.75</v>
      </c>
      <c r="J76" s="375" t="s">
        <v>343</v>
      </c>
      <c r="K76" s="368" t="s">
        <v>344</v>
      </c>
      <c r="L76" s="368" t="s">
        <v>171</v>
      </c>
      <c r="M76" s="368">
        <v>20</v>
      </c>
      <c r="N76" s="368" t="s">
        <v>345</v>
      </c>
      <c r="O76" s="368"/>
      <c r="P76" s="368" t="s">
        <v>174</v>
      </c>
      <c r="Q76" s="368" t="s">
        <v>346</v>
      </c>
      <c r="R76" s="368">
        <v>30</v>
      </c>
      <c r="S76" s="368">
        <v>6</v>
      </c>
      <c r="T76" s="371">
        <v>0</v>
      </c>
      <c r="U76" s="371">
        <v>1</v>
      </c>
      <c r="V76" s="371">
        <v>0</v>
      </c>
      <c r="W76" s="371">
        <f>T76+U76+V76</f>
        <v>1</v>
      </c>
      <c r="X76" s="452">
        <f>W76/S76</f>
        <v>0.16666666666666666</v>
      </c>
      <c r="Y76" s="452">
        <f>W76/S76</f>
        <v>0.16666666666666666</v>
      </c>
      <c r="Z76" s="380">
        <v>24</v>
      </c>
      <c r="AA76" s="305" t="s">
        <v>347</v>
      </c>
      <c r="AB76" s="305" t="s">
        <v>348</v>
      </c>
      <c r="AC76" s="340" t="s">
        <v>349</v>
      </c>
      <c r="AD76" s="340" t="s">
        <v>222</v>
      </c>
      <c r="AE76" s="363" t="s">
        <v>350</v>
      </c>
      <c r="AF76" s="364">
        <v>2020130010213</v>
      </c>
      <c r="AG76" s="363" t="s">
        <v>351</v>
      </c>
      <c r="AH76" s="39" t="s">
        <v>352</v>
      </c>
      <c r="AI76" s="39"/>
      <c r="AJ76" s="40">
        <v>6</v>
      </c>
      <c r="AK76" s="41">
        <v>0.19721370134773555</v>
      </c>
      <c r="AL76" s="135">
        <f>AJ76*6.4%</f>
        <v>0.38400000000000001</v>
      </c>
      <c r="AM76" s="135">
        <f>AJ76*6.4%</f>
        <v>0.38400000000000001</v>
      </c>
      <c r="AN76" s="135">
        <f>AJ76*6.4%</f>
        <v>0.38400000000000001</v>
      </c>
      <c r="AO76" s="135">
        <f>AL76+AM76+AN76</f>
        <v>1.1520000000000001</v>
      </c>
      <c r="AP76" s="39" t="s">
        <v>287</v>
      </c>
      <c r="AQ76" s="75" t="s">
        <v>184</v>
      </c>
      <c r="AR76" s="40"/>
      <c r="AS76" s="40"/>
      <c r="AT76" s="40"/>
      <c r="AU76" s="336" t="s">
        <v>484</v>
      </c>
      <c r="AV76" s="347" t="s">
        <v>485</v>
      </c>
      <c r="AW76" s="347" t="s">
        <v>450</v>
      </c>
      <c r="AX76" s="93">
        <v>111005629</v>
      </c>
      <c r="AY76" s="363" t="s">
        <v>439</v>
      </c>
      <c r="AZ76" s="39" t="s">
        <v>420</v>
      </c>
      <c r="BA76" s="347" t="s">
        <v>440</v>
      </c>
      <c r="BB76" s="40" t="s">
        <v>419</v>
      </c>
      <c r="BC76" s="39"/>
      <c r="BD76" s="39"/>
      <c r="BE76" s="347" t="s">
        <v>450</v>
      </c>
      <c r="BF76" s="432">
        <v>190000000</v>
      </c>
      <c r="BG76" s="432">
        <v>190000000</v>
      </c>
      <c r="BH76" s="432">
        <v>135300000</v>
      </c>
      <c r="BI76" s="434">
        <f>+BH76/BG76</f>
        <v>0.71210526315789469</v>
      </c>
      <c r="BJ76" s="465">
        <v>706023613</v>
      </c>
      <c r="BK76" s="465">
        <v>136834270</v>
      </c>
      <c r="BL76" s="465">
        <v>77917135</v>
      </c>
      <c r="BM76" s="434">
        <f>BK76/BJ76</f>
        <v>0.19380976426350771</v>
      </c>
      <c r="BN76" s="434">
        <f>BL76/BJ76</f>
        <v>0.11036052274359272</v>
      </c>
      <c r="BO76" s="39"/>
      <c r="BP76" s="40"/>
      <c r="BQ76" s="347" t="s">
        <v>481</v>
      </c>
      <c r="BR76" s="347" t="s">
        <v>482</v>
      </c>
      <c r="BS76" s="67"/>
    </row>
    <row r="77" spans="1:71" ht="60">
      <c r="A77" s="297"/>
      <c r="B77" s="293"/>
      <c r="C77" s="293"/>
      <c r="D77" s="369"/>
      <c r="E77" s="369"/>
      <c r="F77" s="369"/>
      <c r="G77" s="369"/>
      <c r="H77" s="369"/>
      <c r="I77" s="369"/>
      <c r="J77" s="375"/>
      <c r="K77" s="369"/>
      <c r="L77" s="369"/>
      <c r="M77" s="369"/>
      <c r="N77" s="369"/>
      <c r="O77" s="369"/>
      <c r="P77" s="369"/>
      <c r="Q77" s="369"/>
      <c r="R77" s="369"/>
      <c r="S77" s="369"/>
      <c r="T77" s="372"/>
      <c r="U77" s="372"/>
      <c r="V77" s="372"/>
      <c r="W77" s="369"/>
      <c r="X77" s="453"/>
      <c r="Y77" s="453"/>
      <c r="Z77" s="381">
        <v>104</v>
      </c>
      <c r="AA77" s="305"/>
      <c r="AB77" s="305"/>
      <c r="AC77" s="341"/>
      <c r="AD77" s="341"/>
      <c r="AE77" s="363"/>
      <c r="AF77" s="364"/>
      <c r="AG77" s="363"/>
      <c r="AH77" s="39" t="s">
        <v>353</v>
      </c>
      <c r="AI77" s="39"/>
      <c r="AJ77" s="40">
        <v>1</v>
      </c>
      <c r="AK77" s="41">
        <v>4.8899200250870072E-2</v>
      </c>
      <c r="AL77" s="42">
        <v>0</v>
      </c>
      <c r="AM77" s="42">
        <v>0</v>
      </c>
      <c r="AN77" s="42">
        <v>0</v>
      </c>
      <c r="AO77" s="42">
        <f>AL77+AM77+AN77</f>
        <v>0</v>
      </c>
      <c r="AP77" s="39" t="s">
        <v>287</v>
      </c>
      <c r="AQ77" s="75" t="s">
        <v>184</v>
      </c>
      <c r="AR77" s="40"/>
      <c r="AS77" s="40"/>
      <c r="AT77" s="40"/>
      <c r="AU77" s="337"/>
      <c r="AV77" s="383"/>
      <c r="AW77" s="348"/>
      <c r="AX77" s="93">
        <v>40000000</v>
      </c>
      <c r="AY77" s="363"/>
      <c r="AZ77" s="39" t="s">
        <v>420</v>
      </c>
      <c r="BA77" s="383"/>
      <c r="BB77" s="40" t="s">
        <v>429</v>
      </c>
      <c r="BC77" s="40"/>
      <c r="BD77" s="39"/>
      <c r="BE77" s="348"/>
      <c r="BF77" s="433"/>
      <c r="BG77" s="433"/>
      <c r="BH77" s="433"/>
      <c r="BI77" s="435"/>
      <c r="BJ77" s="466"/>
      <c r="BK77" s="466"/>
      <c r="BL77" s="466"/>
      <c r="BM77" s="468"/>
      <c r="BN77" s="468"/>
      <c r="BO77" s="39"/>
      <c r="BP77" s="40"/>
      <c r="BQ77" s="383"/>
      <c r="BR77" s="383"/>
      <c r="BS77" s="67"/>
    </row>
    <row r="78" spans="1:71" ht="41.1" customHeight="1">
      <c r="A78" s="297"/>
      <c r="B78" s="293"/>
      <c r="C78" s="293"/>
      <c r="D78" s="369"/>
      <c r="E78" s="369"/>
      <c r="F78" s="369"/>
      <c r="G78" s="369"/>
      <c r="H78" s="369"/>
      <c r="I78" s="369"/>
      <c r="J78" s="375"/>
      <c r="K78" s="369"/>
      <c r="L78" s="369"/>
      <c r="M78" s="369"/>
      <c r="N78" s="369"/>
      <c r="O78" s="369"/>
      <c r="P78" s="369"/>
      <c r="Q78" s="369"/>
      <c r="R78" s="369"/>
      <c r="S78" s="369"/>
      <c r="T78" s="372"/>
      <c r="U78" s="372"/>
      <c r="V78" s="372"/>
      <c r="W78" s="369"/>
      <c r="X78" s="453"/>
      <c r="Y78" s="453"/>
      <c r="Z78" s="381"/>
      <c r="AA78" s="305"/>
      <c r="AB78" s="305"/>
      <c r="AC78" s="341"/>
      <c r="AD78" s="341"/>
      <c r="AE78" s="363"/>
      <c r="AF78" s="364"/>
      <c r="AG78" s="363"/>
      <c r="AH78" s="347" t="s">
        <v>354</v>
      </c>
      <c r="AI78" s="347"/>
      <c r="AJ78" s="336">
        <v>11</v>
      </c>
      <c r="AK78" s="402">
        <v>0.41233004286388236</v>
      </c>
      <c r="AL78" s="400">
        <v>0</v>
      </c>
      <c r="AM78" s="400">
        <v>0</v>
      </c>
      <c r="AN78" s="400">
        <v>0</v>
      </c>
      <c r="AO78" s="400">
        <f>AL78+AM78+AN78</f>
        <v>0</v>
      </c>
      <c r="AP78" s="347" t="s">
        <v>183</v>
      </c>
      <c r="AQ78" s="330" t="s">
        <v>184</v>
      </c>
      <c r="AR78" s="336"/>
      <c r="AS78" s="336"/>
      <c r="AT78" s="336"/>
      <c r="AU78" s="337"/>
      <c r="AV78" s="383"/>
      <c r="AW78" s="347" t="s">
        <v>46</v>
      </c>
      <c r="AX78" s="93">
        <v>53985000</v>
      </c>
      <c r="AY78" s="363"/>
      <c r="AZ78" s="39" t="s">
        <v>441</v>
      </c>
      <c r="BA78" s="383"/>
      <c r="BB78" s="336" t="s">
        <v>419</v>
      </c>
      <c r="BC78" s="347"/>
      <c r="BD78" s="347"/>
      <c r="BE78" s="347" t="s">
        <v>46</v>
      </c>
      <c r="BF78" s="432">
        <v>251005629</v>
      </c>
      <c r="BG78" s="432">
        <v>251005629</v>
      </c>
      <c r="BH78" s="432">
        <v>0</v>
      </c>
      <c r="BI78" s="434">
        <f>+BH78/BG78</f>
        <v>0</v>
      </c>
      <c r="BJ78" s="466"/>
      <c r="BK78" s="466"/>
      <c r="BL78" s="466"/>
      <c r="BM78" s="468"/>
      <c r="BN78" s="468"/>
      <c r="BO78" s="347"/>
      <c r="BP78" s="40"/>
      <c r="BQ78" s="383"/>
      <c r="BR78" s="383"/>
      <c r="BS78" s="136"/>
    </row>
    <row r="79" spans="1:71" ht="39.6" customHeight="1">
      <c r="A79" s="297"/>
      <c r="B79" s="293"/>
      <c r="C79" s="293"/>
      <c r="D79" s="369"/>
      <c r="E79" s="369"/>
      <c r="F79" s="369"/>
      <c r="G79" s="369"/>
      <c r="H79" s="369"/>
      <c r="I79" s="369"/>
      <c r="J79" s="375"/>
      <c r="K79" s="370"/>
      <c r="L79" s="370"/>
      <c r="M79" s="370"/>
      <c r="N79" s="370"/>
      <c r="O79" s="370"/>
      <c r="P79" s="370"/>
      <c r="Q79" s="370"/>
      <c r="R79" s="370"/>
      <c r="S79" s="370"/>
      <c r="T79" s="373"/>
      <c r="U79" s="373"/>
      <c r="V79" s="373"/>
      <c r="W79" s="370"/>
      <c r="X79" s="454"/>
      <c r="Y79" s="454"/>
      <c r="Z79" s="382">
        <v>1317</v>
      </c>
      <c r="AA79" s="305"/>
      <c r="AB79" s="305"/>
      <c r="AC79" s="342"/>
      <c r="AD79" s="342"/>
      <c r="AE79" s="363"/>
      <c r="AF79" s="364"/>
      <c r="AG79" s="363"/>
      <c r="AH79" s="383"/>
      <c r="AI79" s="383"/>
      <c r="AJ79" s="337"/>
      <c r="AK79" s="403"/>
      <c r="AL79" s="457"/>
      <c r="AM79" s="457"/>
      <c r="AN79" s="457"/>
      <c r="AO79" s="457"/>
      <c r="AP79" s="383"/>
      <c r="AQ79" s="331"/>
      <c r="AR79" s="337"/>
      <c r="AS79" s="337"/>
      <c r="AT79" s="337"/>
      <c r="AU79" s="337"/>
      <c r="AV79" s="383"/>
      <c r="AW79" s="348"/>
      <c r="AX79" s="93">
        <v>190000000</v>
      </c>
      <c r="AY79" s="363"/>
      <c r="AZ79" s="39" t="s">
        <v>417</v>
      </c>
      <c r="BA79" s="383"/>
      <c r="BB79" s="337"/>
      <c r="BC79" s="383"/>
      <c r="BD79" s="383"/>
      <c r="BE79" s="348"/>
      <c r="BF79" s="433"/>
      <c r="BG79" s="433"/>
      <c r="BH79" s="433"/>
      <c r="BI79" s="435"/>
      <c r="BJ79" s="466"/>
      <c r="BK79" s="466"/>
      <c r="BL79" s="466"/>
      <c r="BM79" s="468"/>
      <c r="BN79" s="468"/>
      <c r="BO79" s="383"/>
      <c r="BP79" s="40"/>
      <c r="BQ79" s="348"/>
      <c r="BR79" s="348"/>
      <c r="BS79" s="137"/>
    </row>
    <row r="80" spans="1:71" ht="47.1" customHeight="1">
      <c r="A80" s="297"/>
      <c r="B80" s="293"/>
      <c r="C80" s="293"/>
      <c r="D80" s="369"/>
      <c r="E80" s="369"/>
      <c r="F80" s="369"/>
      <c r="G80" s="369"/>
      <c r="H80" s="369"/>
      <c r="I80" s="369"/>
      <c r="J80" s="375"/>
      <c r="K80" s="351" t="s">
        <v>355</v>
      </c>
      <c r="L80" s="351" t="s">
        <v>356</v>
      </c>
      <c r="M80" s="368">
        <v>18</v>
      </c>
      <c r="N80" s="297" t="s">
        <v>357</v>
      </c>
      <c r="O80" s="297"/>
      <c r="P80" s="297" t="s">
        <v>174</v>
      </c>
      <c r="Q80" s="351" t="s">
        <v>358</v>
      </c>
      <c r="R80" s="299">
        <v>36</v>
      </c>
      <c r="S80" s="378">
        <v>3</v>
      </c>
      <c r="T80" s="379">
        <v>0</v>
      </c>
      <c r="U80" s="379">
        <v>0</v>
      </c>
      <c r="V80" s="379">
        <v>0</v>
      </c>
      <c r="W80" s="379">
        <f>T80+U80+V80</f>
        <v>0</v>
      </c>
      <c r="X80" s="446">
        <f>W80/S80</f>
        <v>0</v>
      </c>
      <c r="Y80" s="446">
        <f>W80/S80</f>
        <v>0</v>
      </c>
      <c r="Z80" s="380">
        <v>42</v>
      </c>
      <c r="AA80" s="305" t="s">
        <v>347</v>
      </c>
      <c r="AB80" s="305" t="s">
        <v>348</v>
      </c>
      <c r="AC80" s="340" t="s">
        <v>349</v>
      </c>
      <c r="AD80" s="340" t="s">
        <v>222</v>
      </c>
      <c r="AE80" s="363"/>
      <c r="AF80" s="364"/>
      <c r="AG80" s="363"/>
      <c r="AH80" s="348"/>
      <c r="AI80" s="348"/>
      <c r="AJ80" s="338"/>
      <c r="AK80" s="404"/>
      <c r="AL80" s="401"/>
      <c r="AM80" s="401"/>
      <c r="AN80" s="401"/>
      <c r="AO80" s="401"/>
      <c r="AP80" s="348"/>
      <c r="AQ80" s="332"/>
      <c r="AR80" s="338"/>
      <c r="AS80" s="338"/>
      <c r="AT80" s="338"/>
      <c r="AU80" s="337"/>
      <c r="AV80" s="383"/>
      <c r="AW80" s="347" t="s">
        <v>451</v>
      </c>
      <c r="AX80" s="93">
        <v>99575824.449999988</v>
      </c>
      <c r="AY80" s="363"/>
      <c r="AZ80" s="39" t="s">
        <v>421</v>
      </c>
      <c r="BA80" s="383"/>
      <c r="BB80" s="338"/>
      <c r="BC80" s="348"/>
      <c r="BD80" s="348"/>
      <c r="BE80" s="347" t="s">
        <v>451</v>
      </c>
      <c r="BF80" s="432">
        <v>211032984</v>
      </c>
      <c r="BG80" s="432">
        <v>211032984</v>
      </c>
      <c r="BH80" s="432">
        <v>61998092</v>
      </c>
      <c r="BI80" s="434">
        <f>+BH80/BG80</f>
        <v>0.29378389493843293</v>
      </c>
      <c r="BJ80" s="466"/>
      <c r="BK80" s="466"/>
      <c r="BL80" s="466"/>
      <c r="BM80" s="468"/>
      <c r="BN80" s="468"/>
      <c r="BO80" s="348"/>
      <c r="BP80" s="40"/>
      <c r="BQ80" s="347" t="s">
        <v>481</v>
      </c>
      <c r="BR80" s="347" t="s">
        <v>482</v>
      </c>
      <c r="BS80" s="138"/>
    </row>
    <row r="81" spans="1:71" ht="75">
      <c r="A81" s="297"/>
      <c r="B81" s="293"/>
      <c r="C81" s="293"/>
      <c r="D81" s="369"/>
      <c r="E81" s="369"/>
      <c r="F81" s="369"/>
      <c r="G81" s="369"/>
      <c r="H81" s="369"/>
      <c r="I81" s="369"/>
      <c r="J81" s="375"/>
      <c r="K81" s="351"/>
      <c r="L81" s="351"/>
      <c r="M81" s="369"/>
      <c r="N81" s="297"/>
      <c r="O81" s="297"/>
      <c r="P81" s="297"/>
      <c r="Q81" s="351"/>
      <c r="R81" s="300"/>
      <c r="S81" s="378"/>
      <c r="T81" s="379"/>
      <c r="U81" s="379"/>
      <c r="V81" s="379"/>
      <c r="W81" s="378"/>
      <c r="X81" s="447"/>
      <c r="Y81" s="447"/>
      <c r="Z81" s="381"/>
      <c r="AA81" s="305"/>
      <c r="AB81" s="305"/>
      <c r="AC81" s="341"/>
      <c r="AD81" s="341"/>
      <c r="AE81" s="363"/>
      <c r="AF81" s="364"/>
      <c r="AG81" s="363"/>
      <c r="AH81" s="108" t="s">
        <v>359</v>
      </c>
      <c r="AI81" s="39"/>
      <c r="AJ81" s="40">
        <v>1</v>
      </c>
      <c r="AK81" s="41">
        <v>0.19016355653116138</v>
      </c>
      <c r="AL81" s="135">
        <f>AJ81*2.9%</f>
        <v>2.8999999999999998E-2</v>
      </c>
      <c r="AM81" s="135">
        <f>AJ81*2.9%</f>
        <v>2.8999999999999998E-2</v>
      </c>
      <c r="AN81" s="135">
        <f>AJ81*2.9%</f>
        <v>2.8999999999999998E-2</v>
      </c>
      <c r="AO81" s="135">
        <f>AL81+AM81+AN81</f>
        <v>8.6999999999999994E-2</v>
      </c>
      <c r="AP81" s="39" t="s">
        <v>226</v>
      </c>
      <c r="AQ81" s="75" t="s">
        <v>184</v>
      </c>
      <c r="AR81" s="40"/>
      <c r="AS81" s="40"/>
      <c r="AT81" s="40"/>
      <c r="AU81" s="337"/>
      <c r="AV81" s="383"/>
      <c r="AW81" s="348"/>
      <c r="AX81" s="93">
        <v>100000000</v>
      </c>
      <c r="AY81" s="363"/>
      <c r="AZ81" s="39" t="s">
        <v>420</v>
      </c>
      <c r="BA81" s="383"/>
      <c r="BB81" s="40" t="s">
        <v>419</v>
      </c>
      <c r="BC81" s="40"/>
      <c r="BD81" s="39"/>
      <c r="BE81" s="348"/>
      <c r="BF81" s="433"/>
      <c r="BG81" s="433"/>
      <c r="BH81" s="433"/>
      <c r="BI81" s="435"/>
      <c r="BJ81" s="466"/>
      <c r="BK81" s="466"/>
      <c r="BL81" s="466"/>
      <c r="BM81" s="468"/>
      <c r="BN81" s="468"/>
      <c r="BO81" s="39"/>
      <c r="BP81" s="40"/>
      <c r="BQ81" s="383"/>
      <c r="BR81" s="383"/>
      <c r="BS81" s="67"/>
    </row>
    <row r="82" spans="1:71" ht="90">
      <c r="A82" s="297"/>
      <c r="B82" s="293"/>
      <c r="C82" s="293"/>
      <c r="D82" s="369"/>
      <c r="E82" s="369"/>
      <c r="F82" s="369"/>
      <c r="G82" s="369"/>
      <c r="H82" s="369"/>
      <c r="I82" s="369"/>
      <c r="J82" s="375"/>
      <c r="K82" s="351"/>
      <c r="L82" s="351"/>
      <c r="M82" s="369"/>
      <c r="N82" s="297"/>
      <c r="O82" s="297"/>
      <c r="P82" s="297"/>
      <c r="Q82" s="351"/>
      <c r="R82" s="300"/>
      <c r="S82" s="378"/>
      <c r="T82" s="379"/>
      <c r="U82" s="379"/>
      <c r="V82" s="379"/>
      <c r="W82" s="378"/>
      <c r="X82" s="448"/>
      <c r="Y82" s="448"/>
      <c r="Z82" s="382"/>
      <c r="AA82" s="305"/>
      <c r="AB82" s="305"/>
      <c r="AC82" s="341"/>
      <c r="AD82" s="341"/>
      <c r="AE82" s="363"/>
      <c r="AF82" s="364"/>
      <c r="AG82" s="363"/>
      <c r="AH82" s="39" t="s">
        <v>360</v>
      </c>
      <c r="AI82" s="39"/>
      <c r="AJ82" s="40">
        <v>2</v>
      </c>
      <c r="AK82" s="41">
        <v>0.15139349900635071</v>
      </c>
      <c r="AL82" s="42">
        <v>0</v>
      </c>
      <c r="AM82" s="42">
        <v>0</v>
      </c>
      <c r="AN82" s="42">
        <v>0</v>
      </c>
      <c r="AO82" s="42">
        <f>AL82+AM82+AN82</f>
        <v>0</v>
      </c>
      <c r="AP82" s="39" t="s">
        <v>361</v>
      </c>
      <c r="AQ82" s="75" t="s">
        <v>184</v>
      </c>
      <c r="AR82" s="40"/>
      <c r="AS82" s="40"/>
      <c r="AT82" s="40"/>
      <c r="AU82" s="338"/>
      <c r="AV82" s="348"/>
      <c r="AW82" s="39" t="s">
        <v>458</v>
      </c>
      <c r="AX82" s="93">
        <v>111457159.55</v>
      </c>
      <c r="AY82" s="363"/>
      <c r="AZ82" s="39" t="s">
        <v>421</v>
      </c>
      <c r="BA82" s="383"/>
      <c r="BB82" s="40" t="s">
        <v>419</v>
      </c>
      <c r="BC82" s="40"/>
      <c r="BD82" s="39"/>
      <c r="BE82" s="39" t="s">
        <v>458</v>
      </c>
      <c r="BF82" s="127">
        <v>53985000</v>
      </c>
      <c r="BG82" s="127">
        <v>53985000</v>
      </c>
      <c r="BH82" s="127">
        <v>0</v>
      </c>
      <c r="BI82" s="128">
        <f>+BH82/BG82</f>
        <v>0</v>
      </c>
      <c r="BJ82" s="467"/>
      <c r="BK82" s="467"/>
      <c r="BL82" s="467"/>
      <c r="BM82" s="435"/>
      <c r="BN82" s="435"/>
      <c r="BO82" s="39"/>
      <c r="BP82" s="40"/>
      <c r="BQ82" s="383"/>
      <c r="BR82" s="383"/>
      <c r="BS82" s="67"/>
    </row>
    <row r="83" spans="1:71" ht="46.5" customHeight="1">
      <c r="A83" s="297"/>
      <c r="B83" s="293"/>
      <c r="C83" s="293"/>
      <c r="D83" s="299" t="s">
        <v>340</v>
      </c>
      <c r="E83" s="299" t="s">
        <v>341</v>
      </c>
      <c r="F83" s="299" t="s">
        <v>342</v>
      </c>
      <c r="G83" s="384">
        <v>0.75</v>
      </c>
      <c r="H83" s="299" t="s">
        <v>168</v>
      </c>
      <c r="I83" s="384">
        <v>0.75</v>
      </c>
      <c r="J83" s="375"/>
      <c r="K83" s="351" t="s">
        <v>362</v>
      </c>
      <c r="L83" s="351" t="s">
        <v>171</v>
      </c>
      <c r="M83" s="351" t="s">
        <v>363</v>
      </c>
      <c r="N83" s="351" t="s">
        <v>364</v>
      </c>
      <c r="O83" s="351"/>
      <c r="P83" s="351" t="s">
        <v>174</v>
      </c>
      <c r="Q83" s="351" t="s">
        <v>365</v>
      </c>
      <c r="R83" s="299">
        <v>127</v>
      </c>
      <c r="S83" s="380">
        <v>40</v>
      </c>
      <c r="T83" s="380">
        <v>0</v>
      </c>
      <c r="U83" s="380">
        <v>0</v>
      </c>
      <c r="V83" s="380">
        <v>0</v>
      </c>
      <c r="W83" s="392">
        <f>T83+U83+V83</f>
        <v>0</v>
      </c>
      <c r="X83" s="446">
        <f>W83/S83</f>
        <v>0</v>
      </c>
      <c r="Y83" s="446">
        <f>W83/S83</f>
        <v>0</v>
      </c>
      <c r="Z83" s="380">
        <v>104</v>
      </c>
      <c r="AA83" s="305" t="s">
        <v>347</v>
      </c>
      <c r="AB83" s="305" t="s">
        <v>348</v>
      </c>
      <c r="AC83" s="340" t="s">
        <v>349</v>
      </c>
      <c r="AD83" s="340" t="s">
        <v>222</v>
      </c>
      <c r="AE83" s="386" t="s">
        <v>366</v>
      </c>
      <c r="AF83" s="391">
        <v>2021130010265</v>
      </c>
      <c r="AG83" s="363" t="s">
        <v>367</v>
      </c>
      <c r="AH83" s="108" t="s">
        <v>368</v>
      </c>
      <c r="AI83" s="108"/>
      <c r="AJ83" s="40">
        <v>1</v>
      </c>
      <c r="AK83" s="109">
        <v>6.2156675912366524E-2</v>
      </c>
      <c r="AL83" s="110">
        <v>0</v>
      </c>
      <c r="AM83" s="110">
        <v>0</v>
      </c>
      <c r="AN83" s="110">
        <v>0</v>
      </c>
      <c r="AO83" s="139">
        <f>AL83+AM83+AN83</f>
        <v>0</v>
      </c>
      <c r="AP83" s="39" t="s">
        <v>369</v>
      </c>
      <c r="AQ83" s="75" t="s">
        <v>184</v>
      </c>
      <c r="AR83" s="40"/>
      <c r="AS83" s="40"/>
      <c r="AT83" s="40"/>
      <c r="AU83" s="336" t="s">
        <v>484</v>
      </c>
      <c r="AV83" s="347" t="s">
        <v>485</v>
      </c>
      <c r="AW83" s="347" t="s">
        <v>450</v>
      </c>
      <c r="AX83" s="45">
        <v>131600000</v>
      </c>
      <c r="AY83" s="363" t="s">
        <v>442</v>
      </c>
      <c r="AZ83" s="39" t="s">
        <v>421</v>
      </c>
      <c r="BA83" s="376" t="s">
        <v>443</v>
      </c>
      <c r="BB83" s="40" t="s">
        <v>419</v>
      </c>
      <c r="BC83" s="40"/>
      <c r="BD83" s="39"/>
      <c r="BE83" s="347" t="s">
        <v>450</v>
      </c>
      <c r="BF83" s="432">
        <v>1400000000</v>
      </c>
      <c r="BG83" s="432">
        <v>1400000000</v>
      </c>
      <c r="BH83" s="432">
        <v>379400000</v>
      </c>
      <c r="BI83" s="434">
        <f>+BH83/BG83</f>
        <v>0.27100000000000002</v>
      </c>
      <c r="BJ83" s="465">
        <v>1892099793</v>
      </c>
      <c r="BK83" s="465">
        <v>734894738</v>
      </c>
      <c r="BL83" s="465">
        <v>420000000</v>
      </c>
      <c r="BM83" s="434">
        <f>BK83/BJ83</f>
        <v>0.38840167982619722</v>
      </c>
      <c r="BN83" s="434">
        <f>BL83/BJ83</f>
        <v>0.22197560697053573</v>
      </c>
      <c r="BO83" s="39"/>
      <c r="BP83" s="40"/>
      <c r="BQ83" s="347" t="s">
        <v>481</v>
      </c>
      <c r="BR83" s="347" t="s">
        <v>482</v>
      </c>
      <c r="BS83" s="67"/>
    </row>
    <row r="84" spans="1:71" ht="60">
      <c r="A84" s="297"/>
      <c r="B84" s="293"/>
      <c r="C84" s="293"/>
      <c r="D84" s="300"/>
      <c r="E84" s="300"/>
      <c r="F84" s="300"/>
      <c r="G84" s="300"/>
      <c r="H84" s="300"/>
      <c r="I84" s="300"/>
      <c r="J84" s="375"/>
      <c r="K84" s="351"/>
      <c r="L84" s="351"/>
      <c r="M84" s="351"/>
      <c r="N84" s="351"/>
      <c r="O84" s="351"/>
      <c r="P84" s="351"/>
      <c r="Q84" s="351"/>
      <c r="R84" s="301"/>
      <c r="S84" s="382"/>
      <c r="T84" s="382"/>
      <c r="U84" s="382"/>
      <c r="V84" s="382"/>
      <c r="W84" s="393"/>
      <c r="X84" s="448"/>
      <c r="Y84" s="448"/>
      <c r="Z84" s="382">
        <v>1</v>
      </c>
      <c r="AA84" s="305"/>
      <c r="AB84" s="305"/>
      <c r="AC84" s="342"/>
      <c r="AD84" s="342"/>
      <c r="AE84" s="386"/>
      <c r="AF84" s="391"/>
      <c r="AG84" s="363"/>
      <c r="AH84" s="108" t="s">
        <v>370</v>
      </c>
      <c r="AI84" s="108"/>
      <c r="AJ84" s="40">
        <v>40</v>
      </c>
      <c r="AK84" s="109">
        <v>0.38966001236855913</v>
      </c>
      <c r="AL84" s="110">
        <f>AJ84*6.7%</f>
        <v>2.68</v>
      </c>
      <c r="AM84" s="110">
        <f>AJ84*6.7%</f>
        <v>2.68</v>
      </c>
      <c r="AN84" s="110">
        <f>AJ84*6.7%</f>
        <v>2.68</v>
      </c>
      <c r="AO84" s="139">
        <f>AL84+AM84+AN84</f>
        <v>8.0400000000000009</v>
      </c>
      <c r="AP84" s="39" t="s">
        <v>183</v>
      </c>
      <c r="AQ84" s="75" t="s">
        <v>184</v>
      </c>
      <c r="AR84" s="40"/>
      <c r="AS84" s="40"/>
      <c r="AT84" s="40"/>
      <c r="AU84" s="337"/>
      <c r="AV84" s="383"/>
      <c r="AW84" s="348"/>
      <c r="AX84" s="45">
        <v>700000000</v>
      </c>
      <c r="AY84" s="363"/>
      <c r="AZ84" s="39" t="s">
        <v>417</v>
      </c>
      <c r="BA84" s="387"/>
      <c r="BB84" s="40" t="s">
        <v>419</v>
      </c>
      <c r="BC84" s="40"/>
      <c r="BD84" s="39"/>
      <c r="BE84" s="348"/>
      <c r="BF84" s="433"/>
      <c r="BG84" s="433"/>
      <c r="BH84" s="433"/>
      <c r="BI84" s="435"/>
      <c r="BJ84" s="466"/>
      <c r="BK84" s="466"/>
      <c r="BL84" s="466"/>
      <c r="BM84" s="468"/>
      <c r="BN84" s="468"/>
      <c r="BO84" s="39"/>
      <c r="BP84" s="40"/>
      <c r="BQ84" s="348"/>
      <c r="BR84" s="348"/>
      <c r="BS84" s="67"/>
    </row>
    <row r="85" spans="1:71" ht="33.950000000000003" customHeight="1">
      <c r="A85" s="297"/>
      <c r="B85" s="293"/>
      <c r="C85" s="293"/>
      <c r="D85" s="300"/>
      <c r="E85" s="300"/>
      <c r="F85" s="300"/>
      <c r="G85" s="300"/>
      <c r="H85" s="300"/>
      <c r="I85" s="300"/>
      <c r="J85" s="375"/>
      <c r="K85" s="351" t="s">
        <v>371</v>
      </c>
      <c r="L85" s="351" t="s">
        <v>171</v>
      </c>
      <c r="M85" s="351" t="s">
        <v>363</v>
      </c>
      <c r="N85" s="351" t="s">
        <v>372</v>
      </c>
      <c r="O85" s="351"/>
      <c r="P85" s="351" t="s">
        <v>174</v>
      </c>
      <c r="Q85" s="351" t="s">
        <v>373</v>
      </c>
      <c r="R85" s="299">
        <v>1767</v>
      </c>
      <c r="S85" s="380">
        <v>450</v>
      </c>
      <c r="T85" s="380">
        <v>0</v>
      </c>
      <c r="U85" s="380">
        <v>0</v>
      </c>
      <c r="V85" s="380">
        <v>0</v>
      </c>
      <c r="W85" s="380">
        <f>T85+U85+V85</f>
        <v>0</v>
      </c>
      <c r="X85" s="446">
        <v>0</v>
      </c>
      <c r="Y85" s="446">
        <v>0</v>
      </c>
      <c r="Z85" s="380">
        <v>1317</v>
      </c>
      <c r="AA85" s="390" t="s">
        <v>347</v>
      </c>
      <c r="AB85" s="385" t="s">
        <v>348</v>
      </c>
      <c r="AC85" s="340" t="s">
        <v>349</v>
      </c>
      <c r="AD85" s="340" t="s">
        <v>222</v>
      </c>
      <c r="AE85" s="386"/>
      <c r="AF85" s="391"/>
      <c r="AG85" s="363"/>
      <c r="AH85" s="376" t="s">
        <v>374</v>
      </c>
      <c r="AI85" s="376"/>
      <c r="AJ85" s="336">
        <v>450</v>
      </c>
      <c r="AK85" s="405">
        <v>0.42325643298316812</v>
      </c>
      <c r="AL85" s="126">
        <v>0</v>
      </c>
      <c r="AM85" s="126">
        <v>0</v>
      </c>
      <c r="AN85" s="126">
        <v>0</v>
      </c>
      <c r="AO85" s="126">
        <f>AL85+AM85+AN85</f>
        <v>0</v>
      </c>
      <c r="AP85" s="347" t="s">
        <v>183</v>
      </c>
      <c r="AQ85" s="330" t="s">
        <v>184</v>
      </c>
      <c r="AR85" s="336"/>
      <c r="AS85" s="336"/>
      <c r="AT85" s="336"/>
      <c r="AU85" s="337"/>
      <c r="AV85" s="383"/>
      <c r="AW85" s="347" t="s">
        <v>46</v>
      </c>
      <c r="AX85" s="45">
        <v>700000000</v>
      </c>
      <c r="AY85" s="363"/>
      <c r="AZ85" s="39" t="s">
        <v>417</v>
      </c>
      <c r="BA85" s="387"/>
      <c r="BB85" s="336" t="s">
        <v>419</v>
      </c>
      <c r="BC85" s="336"/>
      <c r="BD85" s="347"/>
      <c r="BE85" s="347" t="s">
        <v>46</v>
      </c>
      <c r="BF85" s="432">
        <v>209368432</v>
      </c>
      <c r="BG85" s="432">
        <v>209368432</v>
      </c>
      <c r="BH85" s="432">
        <v>0</v>
      </c>
      <c r="BI85" s="434">
        <f>+BH85/BG85</f>
        <v>0</v>
      </c>
      <c r="BJ85" s="466"/>
      <c r="BK85" s="466"/>
      <c r="BL85" s="466"/>
      <c r="BM85" s="468"/>
      <c r="BN85" s="468"/>
      <c r="BO85" s="39"/>
      <c r="BP85" s="40"/>
      <c r="BQ85" s="347" t="s">
        <v>481</v>
      </c>
      <c r="BR85" s="347" t="s">
        <v>482</v>
      </c>
      <c r="BS85" s="140"/>
    </row>
    <row r="86" spans="1:71" ht="42.95" customHeight="1">
      <c r="A86" s="297"/>
      <c r="B86" s="293"/>
      <c r="C86" s="293"/>
      <c r="D86" s="300"/>
      <c r="E86" s="300"/>
      <c r="F86" s="300"/>
      <c r="G86" s="300"/>
      <c r="H86" s="300"/>
      <c r="I86" s="300"/>
      <c r="J86" s="375"/>
      <c r="K86" s="351"/>
      <c r="L86" s="351"/>
      <c r="M86" s="351"/>
      <c r="N86" s="351"/>
      <c r="O86" s="351"/>
      <c r="P86" s="351"/>
      <c r="Q86" s="351"/>
      <c r="R86" s="300"/>
      <c r="S86" s="381"/>
      <c r="T86" s="381"/>
      <c r="U86" s="381"/>
      <c r="V86" s="381"/>
      <c r="W86" s="381"/>
      <c r="X86" s="447"/>
      <c r="Y86" s="447"/>
      <c r="Z86" s="381">
        <v>4</v>
      </c>
      <c r="AA86" s="390"/>
      <c r="AB86" s="385"/>
      <c r="AC86" s="341"/>
      <c r="AD86" s="341"/>
      <c r="AE86" s="386"/>
      <c r="AF86" s="391"/>
      <c r="AG86" s="363"/>
      <c r="AH86" s="377"/>
      <c r="AI86" s="387"/>
      <c r="AJ86" s="337"/>
      <c r="AK86" s="410"/>
      <c r="AL86" s="129"/>
      <c r="AM86" s="129"/>
      <c r="AN86" s="129"/>
      <c r="AO86" s="129"/>
      <c r="AP86" s="348"/>
      <c r="AQ86" s="332"/>
      <c r="AR86" s="337"/>
      <c r="AS86" s="338"/>
      <c r="AT86" s="338"/>
      <c r="AU86" s="337"/>
      <c r="AV86" s="383"/>
      <c r="AW86" s="348"/>
      <c r="AX86" s="45">
        <v>51131361</v>
      </c>
      <c r="AY86" s="363"/>
      <c r="AZ86" s="39" t="s">
        <v>444</v>
      </c>
      <c r="BA86" s="387"/>
      <c r="BB86" s="338"/>
      <c r="BC86" s="338"/>
      <c r="BD86" s="348"/>
      <c r="BE86" s="348"/>
      <c r="BF86" s="433"/>
      <c r="BG86" s="433"/>
      <c r="BH86" s="433"/>
      <c r="BI86" s="435"/>
      <c r="BJ86" s="466"/>
      <c r="BK86" s="466"/>
      <c r="BL86" s="466"/>
      <c r="BM86" s="468"/>
      <c r="BN86" s="468"/>
      <c r="BO86" s="39"/>
      <c r="BP86" s="40"/>
      <c r="BQ86" s="383"/>
      <c r="BR86" s="383"/>
      <c r="BS86" s="141"/>
    </row>
    <row r="87" spans="1:71" ht="60">
      <c r="A87" s="297"/>
      <c r="B87" s="293"/>
      <c r="C87" s="293"/>
      <c r="D87" s="300"/>
      <c r="E87" s="300"/>
      <c r="F87" s="300"/>
      <c r="G87" s="300"/>
      <c r="H87" s="300"/>
      <c r="I87" s="300"/>
      <c r="J87" s="375"/>
      <c r="K87" s="351"/>
      <c r="L87" s="351"/>
      <c r="M87" s="351"/>
      <c r="N87" s="351"/>
      <c r="O87" s="351"/>
      <c r="P87" s="351"/>
      <c r="Q87" s="351"/>
      <c r="R87" s="300"/>
      <c r="S87" s="381"/>
      <c r="T87" s="381"/>
      <c r="U87" s="381"/>
      <c r="V87" s="381"/>
      <c r="W87" s="381"/>
      <c r="X87" s="447"/>
      <c r="Y87" s="447"/>
      <c r="Z87" s="388">
        <v>492</v>
      </c>
      <c r="AA87" s="390"/>
      <c r="AB87" s="385"/>
      <c r="AC87" s="341"/>
      <c r="AD87" s="341"/>
      <c r="AE87" s="386"/>
      <c r="AF87" s="391"/>
      <c r="AG87" s="363"/>
      <c r="AH87" s="108" t="s">
        <v>375</v>
      </c>
      <c r="AI87" s="108"/>
      <c r="AJ87" s="40">
        <v>1</v>
      </c>
      <c r="AK87" s="109">
        <v>8.7141665415318675E-2</v>
      </c>
      <c r="AL87" s="126">
        <v>0</v>
      </c>
      <c r="AM87" s="126">
        <v>0</v>
      </c>
      <c r="AN87" s="126">
        <v>0</v>
      </c>
      <c r="AO87" s="126">
        <f>AL87+AM87+AN87</f>
        <v>0</v>
      </c>
      <c r="AP87" s="61" t="s">
        <v>361</v>
      </c>
      <c r="AQ87" s="75" t="s">
        <v>184</v>
      </c>
      <c r="AR87" s="40"/>
      <c r="AS87" s="40"/>
      <c r="AT87" s="40"/>
      <c r="AU87" s="337"/>
      <c r="AV87" s="383"/>
      <c r="AW87" s="39" t="s">
        <v>451</v>
      </c>
      <c r="AX87" s="45">
        <v>209368432</v>
      </c>
      <c r="AY87" s="363"/>
      <c r="AZ87" s="39" t="s">
        <v>420</v>
      </c>
      <c r="BA87" s="387"/>
      <c r="BB87" s="40" t="s">
        <v>419</v>
      </c>
      <c r="BC87" s="40"/>
      <c r="BD87" s="39"/>
      <c r="BE87" s="142" t="s">
        <v>451</v>
      </c>
      <c r="BF87" s="127">
        <v>131600000</v>
      </c>
      <c r="BG87" s="127">
        <v>131600000</v>
      </c>
      <c r="BH87" s="127">
        <v>6137328</v>
      </c>
      <c r="BI87" s="128">
        <f>+BH87/BG87</f>
        <v>4.6636231003039513E-2</v>
      </c>
      <c r="BJ87" s="466"/>
      <c r="BK87" s="466"/>
      <c r="BL87" s="466"/>
      <c r="BM87" s="468"/>
      <c r="BN87" s="468"/>
      <c r="BO87" s="61"/>
      <c r="BP87" s="40"/>
      <c r="BQ87" s="383"/>
      <c r="BR87" s="383"/>
      <c r="BS87" s="141"/>
    </row>
    <row r="88" spans="1:71" ht="75">
      <c r="A88" s="297"/>
      <c r="B88" s="293"/>
      <c r="C88" s="293"/>
      <c r="D88" s="301"/>
      <c r="E88" s="301"/>
      <c r="F88" s="301"/>
      <c r="G88" s="301"/>
      <c r="H88" s="301"/>
      <c r="I88" s="301"/>
      <c r="J88" s="375"/>
      <c r="K88" s="351"/>
      <c r="L88" s="351"/>
      <c r="M88" s="351"/>
      <c r="N88" s="351"/>
      <c r="O88" s="351"/>
      <c r="P88" s="351"/>
      <c r="Q88" s="351"/>
      <c r="R88" s="301"/>
      <c r="S88" s="382"/>
      <c r="T88" s="382"/>
      <c r="U88" s="382"/>
      <c r="V88" s="382"/>
      <c r="W88" s="382"/>
      <c r="X88" s="448"/>
      <c r="Y88" s="448"/>
      <c r="Z88" s="389"/>
      <c r="AA88" s="390"/>
      <c r="AB88" s="385"/>
      <c r="AC88" s="342"/>
      <c r="AD88" s="342"/>
      <c r="AE88" s="386"/>
      <c r="AF88" s="391"/>
      <c r="AG88" s="363"/>
      <c r="AH88" s="108" t="s">
        <v>376</v>
      </c>
      <c r="AI88" s="108"/>
      <c r="AJ88" s="40">
        <v>7</v>
      </c>
      <c r="AK88" s="109">
        <v>3.7785213320587548E-2</v>
      </c>
      <c r="AL88" s="126">
        <v>0</v>
      </c>
      <c r="AM88" s="126">
        <v>0</v>
      </c>
      <c r="AN88" s="126">
        <v>0</v>
      </c>
      <c r="AO88" s="126">
        <f>AL88+AM88+AN88</f>
        <v>0</v>
      </c>
      <c r="AP88" s="61" t="s">
        <v>361</v>
      </c>
      <c r="AQ88" s="75" t="s">
        <v>184</v>
      </c>
      <c r="AR88" s="40"/>
      <c r="AS88" s="40"/>
      <c r="AT88" s="40"/>
      <c r="AU88" s="338"/>
      <c r="AV88" s="348"/>
      <c r="AW88" s="119" t="s">
        <v>459</v>
      </c>
      <c r="AX88" s="45">
        <v>100000000</v>
      </c>
      <c r="AY88" s="363"/>
      <c r="AZ88" s="39" t="s">
        <v>444</v>
      </c>
      <c r="BA88" s="377"/>
      <c r="BB88" s="40" t="s">
        <v>419</v>
      </c>
      <c r="BC88" s="40"/>
      <c r="BD88" s="39"/>
      <c r="BE88" s="143" t="s">
        <v>459</v>
      </c>
      <c r="BF88" s="144">
        <v>151131361</v>
      </c>
      <c r="BG88" s="127">
        <v>151131361</v>
      </c>
      <c r="BH88" s="144">
        <v>0</v>
      </c>
      <c r="BI88" s="97">
        <f>+BH88/BG88</f>
        <v>0</v>
      </c>
      <c r="BJ88" s="467"/>
      <c r="BK88" s="467"/>
      <c r="BL88" s="467"/>
      <c r="BM88" s="435"/>
      <c r="BN88" s="435"/>
      <c r="BO88" s="61"/>
      <c r="BP88" s="40"/>
      <c r="BQ88" s="348"/>
      <c r="BR88" s="348"/>
      <c r="BS88" s="145"/>
    </row>
    <row r="89" spans="1:71" ht="66.75" customHeight="1">
      <c r="A89" s="50"/>
      <c r="B89" s="51"/>
      <c r="C89" s="83"/>
      <c r="D89" s="146"/>
      <c r="E89" s="146"/>
      <c r="F89" s="146"/>
      <c r="G89" s="146"/>
      <c r="H89" s="146"/>
      <c r="I89" s="146"/>
      <c r="J89" s="147"/>
      <c r="K89" s="146"/>
      <c r="L89" s="146"/>
      <c r="M89" s="469" t="s">
        <v>492</v>
      </c>
      <c r="N89" s="470"/>
      <c r="O89" s="470"/>
      <c r="P89" s="470"/>
      <c r="Q89" s="470"/>
      <c r="R89" s="470"/>
      <c r="S89" s="470"/>
      <c r="T89" s="470"/>
      <c r="U89" s="470"/>
      <c r="V89" s="470"/>
      <c r="W89" s="471"/>
      <c r="X89" s="148">
        <f>((X76+X80)/2+(X83+X85)/2)/2</f>
        <v>4.1666666666666664E-2</v>
      </c>
      <c r="Y89" s="148">
        <f>((Y76+Y80)/2+(Y83+Y85)/2)/2</f>
        <v>4.1666666666666664E-2</v>
      </c>
      <c r="Z89" s="149"/>
      <c r="AA89" s="80"/>
      <c r="AB89" s="79"/>
      <c r="AC89" s="150"/>
      <c r="AD89" s="150"/>
      <c r="AE89" s="108"/>
      <c r="AF89" s="151"/>
      <c r="AG89" s="39"/>
      <c r="AH89" s="108"/>
      <c r="AI89" s="108"/>
      <c r="AJ89" s="40"/>
      <c r="AK89" s="109"/>
      <c r="AL89" s="126"/>
      <c r="AM89" s="126"/>
      <c r="AN89" s="126"/>
      <c r="AO89" s="126"/>
      <c r="AP89" s="61"/>
      <c r="AQ89" s="75"/>
      <c r="AR89" s="40"/>
      <c r="AS89" s="40"/>
      <c r="AT89" s="40"/>
      <c r="AU89" s="68"/>
      <c r="AV89" s="119"/>
      <c r="AW89" s="119"/>
      <c r="AX89" s="45"/>
      <c r="AY89" s="39"/>
      <c r="AZ89" s="39"/>
      <c r="BA89" s="152"/>
      <c r="BB89" s="40"/>
      <c r="BC89" s="40"/>
      <c r="BD89" s="39"/>
      <c r="BE89" s="143"/>
      <c r="BF89" s="144"/>
      <c r="BG89" s="127"/>
      <c r="BH89" s="144"/>
      <c r="BI89" s="128"/>
      <c r="BJ89" s="153">
        <f>BJ76+BJ83</f>
        <v>2598123406</v>
      </c>
      <c r="BK89" s="153">
        <f>BK76+BK83</f>
        <v>871729008</v>
      </c>
      <c r="BL89" s="153">
        <f>BL76+BL83</f>
        <v>497917135</v>
      </c>
      <c r="BM89" s="128">
        <f>BK89/BJ89</f>
        <v>0.33552255677573462</v>
      </c>
      <c r="BN89" s="128">
        <f>BL89/BJ89</f>
        <v>0.19164491334404307</v>
      </c>
      <c r="BO89" s="61"/>
      <c r="BP89" s="40"/>
      <c r="BQ89" s="119"/>
      <c r="BR89" s="119"/>
      <c r="BS89" s="145"/>
    </row>
    <row r="90" spans="1:71" ht="378">
      <c r="A90" s="49" t="s">
        <v>293</v>
      </c>
      <c r="B90" s="368" t="s">
        <v>377</v>
      </c>
      <c r="C90" s="154" t="s">
        <v>378</v>
      </c>
      <c r="D90" s="155"/>
      <c r="E90" s="155"/>
      <c r="F90" s="155"/>
      <c r="G90" s="156">
        <v>0.6</v>
      </c>
      <c r="H90" s="155" t="s">
        <v>168</v>
      </c>
      <c r="I90" s="156">
        <v>0.6</v>
      </c>
      <c r="J90" s="147" t="s">
        <v>379</v>
      </c>
      <c r="K90" s="146" t="s">
        <v>380</v>
      </c>
      <c r="L90" s="146" t="s">
        <v>356</v>
      </c>
      <c r="M90" s="155" t="s">
        <v>270</v>
      </c>
      <c r="N90" s="155" t="s">
        <v>381</v>
      </c>
      <c r="O90" s="155"/>
      <c r="P90" s="155" t="s">
        <v>174</v>
      </c>
      <c r="Q90" s="146" t="s">
        <v>382</v>
      </c>
      <c r="R90" s="146">
        <v>12</v>
      </c>
      <c r="S90" s="146">
        <v>12</v>
      </c>
      <c r="T90" s="146">
        <v>0</v>
      </c>
      <c r="U90" s="146">
        <v>0</v>
      </c>
      <c r="V90" s="146">
        <v>0</v>
      </c>
      <c r="W90" s="146">
        <f>T90+U90+V90</f>
        <v>0</v>
      </c>
      <c r="X90" s="157">
        <v>0</v>
      </c>
      <c r="Y90" s="157">
        <v>0</v>
      </c>
      <c r="Z90" s="149">
        <f>+R90-S90</f>
        <v>0</v>
      </c>
      <c r="AA90" s="80" t="s">
        <v>282</v>
      </c>
      <c r="AB90" s="79" t="s">
        <v>283</v>
      </c>
      <c r="AC90" s="53" t="s">
        <v>178</v>
      </c>
      <c r="AD90" s="53" t="s">
        <v>383</v>
      </c>
      <c r="AE90" s="108" t="s">
        <v>384</v>
      </c>
      <c r="AF90" s="151">
        <v>2021130010264</v>
      </c>
      <c r="AG90" s="39" t="s">
        <v>385</v>
      </c>
      <c r="AH90" s="108" t="s">
        <v>386</v>
      </c>
      <c r="AI90" s="40"/>
      <c r="AJ90" s="40">
        <v>12</v>
      </c>
      <c r="AK90" s="158">
        <v>1</v>
      </c>
      <c r="AL90" s="39">
        <v>0</v>
      </c>
      <c r="AM90" s="39">
        <v>0</v>
      </c>
      <c r="AN90" s="39">
        <v>0</v>
      </c>
      <c r="AO90" s="39">
        <f>AL90+AM90+AN90</f>
        <v>0</v>
      </c>
      <c r="AP90" s="39" t="s">
        <v>387</v>
      </c>
      <c r="AQ90" s="75" t="s">
        <v>184</v>
      </c>
      <c r="AR90" s="40"/>
      <c r="AS90" s="40"/>
      <c r="AT90" s="40"/>
      <c r="AU90" s="40" t="s">
        <v>484</v>
      </c>
      <c r="AV90" s="39" t="s">
        <v>485</v>
      </c>
      <c r="AW90" s="39" t="s">
        <v>450</v>
      </c>
      <c r="AX90" s="93">
        <v>130000000</v>
      </c>
      <c r="AY90" s="56" t="s">
        <v>384</v>
      </c>
      <c r="AZ90" s="39" t="s">
        <v>445</v>
      </c>
      <c r="BA90" s="108" t="s">
        <v>446</v>
      </c>
      <c r="BB90" s="40" t="s">
        <v>419</v>
      </c>
      <c r="BC90" s="40"/>
      <c r="BD90" s="39"/>
      <c r="BE90" s="39" t="s">
        <v>450</v>
      </c>
      <c r="BF90" s="159">
        <v>130000000</v>
      </c>
      <c r="BG90" s="159">
        <v>130000000</v>
      </c>
      <c r="BH90" s="159">
        <v>0</v>
      </c>
      <c r="BI90" s="128">
        <f>+BH90/BG90</f>
        <v>0</v>
      </c>
      <c r="BJ90" s="153">
        <v>130000000</v>
      </c>
      <c r="BK90" s="153">
        <v>65000000</v>
      </c>
      <c r="BL90" s="153">
        <v>39000000</v>
      </c>
      <c r="BM90" s="128">
        <f>BK90/BJ90</f>
        <v>0.5</v>
      </c>
      <c r="BN90" s="128">
        <f>BL90/BJ90</f>
        <v>0.3</v>
      </c>
      <c r="BO90" s="39"/>
      <c r="BP90" s="40"/>
      <c r="BQ90" s="39" t="s">
        <v>464</v>
      </c>
      <c r="BR90" s="39" t="s">
        <v>465</v>
      </c>
      <c r="BS90" s="67"/>
    </row>
    <row r="91" spans="1:71" ht="60.6" customHeight="1">
      <c r="A91" s="224" t="s">
        <v>277</v>
      </c>
      <c r="B91" s="369"/>
      <c r="C91" s="368" t="s">
        <v>388</v>
      </c>
      <c r="D91" s="297"/>
      <c r="E91" s="297"/>
      <c r="F91" s="297"/>
      <c r="G91" s="298">
        <v>1</v>
      </c>
      <c r="H91" s="297" t="s">
        <v>168</v>
      </c>
      <c r="I91" s="298">
        <v>1</v>
      </c>
      <c r="J91" s="297" t="s">
        <v>389</v>
      </c>
      <c r="K91" s="351" t="s">
        <v>390</v>
      </c>
      <c r="L91" s="351" t="s">
        <v>171</v>
      </c>
      <c r="M91" s="368">
        <v>1</v>
      </c>
      <c r="N91" s="368" t="s">
        <v>391</v>
      </c>
      <c r="O91" s="368"/>
      <c r="P91" s="368" t="s">
        <v>174</v>
      </c>
      <c r="Q91" s="351" t="s">
        <v>335</v>
      </c>
      <c r="R91" s="299">
        <v>3</v>
      </c>
      <c r="S91" s="299">
        <v>1</v>
      </c>
      <c r="T91" s="299">
        <v>0</v>
      </c>
      <c r="U91" s="299">
        <v>0</v>
      </c>
      <c r="V91" s="299">
        <v>0</v>
      </c>
      <c r="W91" s="299">
        <f>T91+U91+V91</f>
        <v>0</v>
      </c>
      <c r="X91" s="360">
        <v>0</v>
      </c>
      <c r="Y91" s="360">
        <v>0</v>
      </c>
      <c r="Z91" s="380">
        <v>1</v>
      </c>
      <c r="AA91" s="390" t="s">
        <v>282</v>
      </c>
      <c r="AB91" s="306" t="s">
        <v>283</v>
      </c>
      <c r="AC91" s="340" t="s">
        <v>178</v>
      </c>
      <c r="AD91" s="340" t="s">
        <v>179</v>
      </c>
      <c r="AE91" s="386" t="s">
        <v>392</v>
      </c>
      <c r="AF91" s="391">
        <v>2021130010134</v>
      </c>
      <c r="AG91" s="363" t="s">
        <v>393</v>
      </c>
      <c r="AH91" s="108" t="s">
        <v>394</v>
      </c>
      <c r="AI91" s="40"/>
      <c r="AJ91" s="40"/>
      <c r="AK91" s="41">
        <v>0</v>
      </c>
      <c r="AL91" s="400">
        <v>0</v>
      </c>
      <c r="AM91" s="400">
        <v>0</v>
      </c>
      <c r="AN91" s="400">
        <v>0</v>
      </c>
      <c r="AO91" s="400">
        <f>AL91+AM91+AN91</f>
        <v>0</v>
      </c>
      <c r="AP91" s="336" t="s">
        <v>387</v>
      </c>
      <c r="AQ91" s="330" t="s">
        <v>184</v>
      </c>
      <c r="AR91" s="336"/>
      <c r="AS91" s="336"/>
      <c r="AT91" s="336"/>
      <c r="AU91" s="336" t="s">
        <v>484</v>
      </c>
      <c r="AV91" s="347" t="s">
        <v>485</v>
      </c>
      <c r="AW91" s="336" t="s">
        <v>450</v>
      </c>
      <c r="AX91" s="414">
        <v>80000000</v>
      </c>
      <c r="AY91" s="302" t="s">
        <v>392</v>
      </c>
      <c r="AZ91" s="363" t="s">
        <v>417</v>
      </c>
      <c r="BA91" s="302" t="s">
        <v>447</v>
      </c>
      <c r="BB91" s="336" t="s">
        <v>419</v>
      </c>
      <c r="BC91" s="336"/>
      <c r="BD91" s="347"/>
      <c r="BE91" s="336" t="s">
        <v>450</v>
      </c>
      <c r="BF91" s="443">
        <v>130000000</v>
      </c>
      <c r="BG91" s="443">
        <v>130000000</v>
      </c>
      <c r="BH91" s="443">
        <v>0</v>
      </c>
      <c r="BI91" s="421">
        <f>+BH91/BG91</f>
        <v>0</v>
      </c>
      <c r="BJ91" s="462">
        <v>130000000</v>
      </c>
      <c r="BK91" s="462">
        <v>65000000</v>
      </c>
      <c r="BL91" s="462">
        <v>39000000</v>
      </c>
      <c r="BM91" s="421">
        <f>BK91/BJ91</f>
        <v>0.5</v>
      </c>
      <c r="BN91" s="421">
        <f>BL91/BJ91</f>
        <v>0.3</v>
      </c>
      <c r="BO91" s="336"/>
      <c r="BP91" s="336"/>
      <c r="BQ91" s="347" t="s">
        <v>464</v>
      </c>
      <c r="BR91" s="347" t="s">
        <v>465</v>
      </c>
      <c r="BS91" s="67"/>
    </row>
    <row r="92" spans="1:71" ht="129.94999999999999" customHeight="1">
      <c r="A92" s="224"/>
      <c r="B92" s="369"/>
      <c r="C92" s="369"/>
      <c r="D92" s="297"/>
      <c r="E92" s="297"/>
      <c r="F92" s="297"/>
      <c r="G92" s="297"/>
      <c r="H92" s="297"/>
      <c r="I92" s="297"/>
      <c r="J92" s="297"/>
      <c r="K92" s="351"/>
      <c r="L92" s="351"/>
      <c r="M92" s="370"/>
      <c r="N92" s="370"/>
      <c r="O92" s="370"/>
      <c r="P92" s="370"/>
      <c r="Q92" s="351"/>
      <c r="R92" s="301"/>
      <c r="S92" s="301"/>
      <c r="T92" s="301"/>
      <c r="U92" s="301"/>
      <c r="V92" s="301"/>
      <c r="W92" s="301"/>
      <c r="X92" s="362"/>
      <c r="Y92" s="362"/>
      <c r="Z92" s="382"/>
      <c r="AA92" s="390"/>
      <c r="AB92" s="308"/>
      <c r="AC92" s="342"/>
      <c r="AD92" s="342"/>
      <c r="AE92" s="386"/>
      <c r="AF92" s="391"/>
      <c r="AG92" s="363"/>
      <c r="AH92" s="108" t="s">
        <v>395</v>
      </c>
      <c r="AI92" s="40"/>
      <c r="AJ92" s="40">
        <v>1</v>
      </c>
      <c r="AK92" s="41">
        <v>0.66666666666666663</v>
      </c>
      <c r="AL92" s="401"/>
      <c r="AM92" s="401"/>
      <c r="AN92" s="401"/>
      <c r="AO92" s="401"/>
      <c r="AP92" s="338"/>
      <c r="AQ92" s="332"/>
      <c r="AR92" s="338"/>
      <c r="AS92" s="338"/>
      <c r="AT92" s="338"/>
      <c r="AU92" s="337"/>
      <c r="AV92" s="383"/>
      <c r="AW92" s="337"/>
      <c r="AX92" s="415"/>
      <c r="AY92" s="302"/>
      <c r="AZ92" s="363"/>
      <c r="BA92" s="302"/>
      <c r="BB92" s="338"/>
      <c r="BC92" s="338"/>
      <c r="BD92" s="348"/>
      <c r="BE92" s="337"/>
      <c r="BF92" s="443"/>
      <c r="BG92" s="443"/>
      <c r="BH92" s="443"/>
      <c r="BI92" s="431"/>
      <c r="BJ92" s="463"/>
      <c r="BK92" s="463"/>
      <c r="BL92" s="463"/>
      <c r="BM92" s="431"/>
      <c r="BN92" s="431"/>
      <c r="BO92" s="338"/>
      <c r="BP92" s="338"/>
      <c r="BQ92" s="348"/>
      <c r="BR92" s="348"/>
      <c r="BS92" s="67"/>
    </row>
    <row r="93" spans="1:71" ht="196.5" customHeight="1">
      <c r="A93" s="224"/>
      <c r="B93" s="369"/>
      <c r="C93" s="369"/>
      <c r="D93" s="297"/>
      <c r="E93" s="297"/>
      <c r="F93" s="297"/>
      <c r="G93" s="297"/>
      <c r="H93" s="297"/>
      <c r="I93" s="297"/>
      <c r="J93" s="297"/>
      <c r="K93" s="160" t="s">
        <v>396</v>
      </c>
      <c r="L93" s="160" t="s">
        <v>171</v>
      </c>
      <c r="M93" s="50">
        <v>0</v>
      </c>
      <c r="N93" s="50" t="s">
        <v>397</v>
      </c>
      <c r="O93" s="50"/>
      <c r="P93" s="50" t="s">
        <v>174</v>
      </c>
      <c r="Q93" s="160" t="s">
        <v>398</v>
      </c>
      <c r="R93" s="160">
        <v>12</v>
      </c>
      <c r="S93" s="160">
        <v>8</v>
      </c>
      <c r="T93" s="160">
        <v>0</v>
      </c>
      <c r="U93" s="160">
        <v>0</v>
      </c>
      <c r="V93" s="160">
        <v>0</v>
      </c>
      <c r="W93" s="160">
        <f>T93+U93+V93</f>
        <v>0</v>
      </c>
      <c r="X93" s="161">
        <v>0</v>
      </c>
      <c r="Y93" s="161">
        <v>0</v>
      </c>
      <c r="Z93" s="162">
        <f>+R93-S93</f>
        <v>4</v>
      </c>
      <c r="AA93" s="80" t="s">
        <v>205</v>
      </c>
      <c r="AB93" s="79" t="s">
        <v>206</v>
      </c>
      <c r="AC93" s="116" t="s">
        <v>178</v>
      </c>
      <c r="AD93" s="116" t="s">
        <v>179</v>
      </c>
      <c r="AE93" s="386"/>
      <c r="AF93" s="391"/>
      <c r="AG93" s="363"/>
      <c r="AH93" s="108" t="s">
        <v>399</v>
      </c>
      <c r="AI93" s="40"/>
      <c r="AJ93" s="40">
        <v>8</v>
      </c>
      <c r="AK93" s="41">
        <v>0.33333333333333331</v>
      </c>
      <c r="AL93" s="42">
        <v>0</v>
      </c>
      <c r="AM93" s="42">
        <v>0</v>
      </c>
      <c r="AN93" s="42">
        <v>0</v>
      </c>
      <c r="AO93" s="42">
        <f>AL93+AM93+AN93</f>
        <v>0</v>
      </c>
      <c r="AP93" s="40" t="s">
        <v>400</v>
      </c>
      <c r="AQ93" s="75" t="s">
        <v>184</v>
      </c>
      <c r="AR93" s="40"/>
      <c r="AS93" s="40"/>
      <c r="AT93" s="40"/>
      <c r="AU93" s="338"/>
      <c r="AV93" s="348"/>
      <c r="AW93" s="338"/>
      <c r="AX93" s="93">
        <v>50000000</v>
      </c>
      <c r="AY93" s="302"/>
      <c r="AZ93" s="363"/>
      <c r="BA93" s="302"/>
      <c r="BB93" s="40" t="s">
        <v>429</v>
      </c>
      <c r="BC93" s="40"/>
      <c r="BD93" s="39"/>
      <c r="BE93" s="338"/>
      <c r="BF93" s="443"/>
      <c r="BG93" s="443"/>
      <c r="BH93" s="443"/>
      <c r="BI93" s="423"/>
      <c r="BJ93" s="464"/>
      <c r="BK93" s="464"/>
      <c r="BL93" s="464"/>
      <c r="BM93" s="423"/>
      <c r="BN93" s="423"/>
      <c r="BO93" s="40"/>
      <c r="BP93" s="40"/>
      <c r="BQ93" s="61" t="s">
        <v>464</v>
      </c>
      <c r="BR93" s="61" t="s">
        <v>465</v>
      </c>
      <c r="BS93" s="67"/>
    </row>
    <row r="94" spans="1:71" ht="90">
      <c r="A94" s="224" t="s">
        <v>277</v>
      </c>
      <c r="B94" s="369"/>
      <c r="C94" s="297" t="s">
        <v>401</v>
      </c>
      <c r="D94" s="297"/>
      <c r="E94" s="297"/>
      <c r="F94" s="297"/>
      <c r="G94" s="298">
        <v>0.08</v>
      </c>
      <c r="H94" s="297" t="s">
        <v>168</v>
      </c>
      <c r="I94" s="298">
        <v>0.02</v>
      </c>
      <c r="J94" s="297" t="s">
        <v>402</v>
      </c>
      <c r="K94" s="351" t="s">
        <v>403</v>
      </c>
      <c r="L94" s="351" t="s">
        <v>171</v>
      </c>
      <c r="M94" s="297">
        <v>14729</v>
      </c>
      <c r="N94" s="297" t="s">
        <v>404</v>
      </c>
      <c r="O94" s="297"/>
      <c r="P94" s="297" t="s">
        <v>174</v>
      </c>
      <c r="Q94" s="351" t="s">
        <v>405</v>
      </c>
      <c r="R94" s="395">
        <v>20000</v>
      </c>
      <c r="S94" s="395">
        <v>200</v>
      </c>
      <c r="T94" s="395">
        <v>0</v>
      </c>
      <c r="U94" s="395">
        <v>0</v>
      </c>
      <c r="V94" s="395">
        <v>0</v>
      </c>
      <c r="W94" s="395">
        <f>T94+U94+V94</f>
        <v>0</v>
      </c>
      <c r="X94" s="360">
        <v>0</v>
      </c>
      <c r="Y94" s="360">
        <v>0</v>
      </c>
      <c r="Z94" s="396">
        <v>492</v>
      </c>
      <c r="AA94" s="390" t="s">
        <v>205</v>
      </c>
      <c r="AB94" s="385" t="s">
        <v>406</v>
      </c>
      <c r="AC94" s="340" t="s">
        <v>178</v>
      </c>
      <c r="AD94" s="340" t="s">
        <v>179</v>
      </c>
      <c r="AE94" s="394" t="s">
        <v>407</v>
      </c>
      <c r="AF94" s="391">
        <v>2021130010090</v>
      </c>
      <c r="AG94" s="363" t="s">
        <v>408</v>
      </c>
      <c r="AH94" s="108" t="s">
        <v>409</v>
      </c>
      <c r="AI94" s="40"/>
      <c r="AJ94" s="40">
        <v>1</v>
      </c>
      <c r="AK94" s="41">
        <v>0.27777777777777779</v>
      </c>
      <c r="AL94" s="42">
        <v>0</v>
      </c>
      <c r="AM94" s="42">
        <v>0</v>
      </c>
      <c r="AN94" s="42">
        <v>0</v>
      </c>
      <c r="AO94" s="42">
        <f>AL94+AM94+AN94</f>
        <v>0</v>
      </c>
      <c r="AP94" s="40" t="s">
        <v>387</v>
      </c>
      <c r="AQ94" s="75" t="s">
        <v>184</v>
      </c>
      <c r="AR94" s="40"/>
      <c r="AS94" s="40"/>
      <c r="AT94" s="40"/>
      <c r="AU94" s="336" t="s">
        <v>484</v>
      </c>
      <c r="AV94" s="347" t="s">
        <v>485</v>
      </c>
      <c r="AW94" s="336" t="s">
        <v>450</v>
      </c>
      <c r="AX94" s="93">
        <v>50000000</v>
      </c>
      <c r="AY94" s="302" t="s">
        <v>448</v>
      </c>
      <c r="AZ94" s="363" t="s">
        <v>417</v>
      </c>
      <c r="BA94" s="376" t="s">
        <v>449</v>
      </c>
      <c r="BB94" s="40" t="s">
        <v>419</v>
      </c>
      <c r="BC94" s="40"/>
      <c r="BD94" s="39"/>
      <c r="BE94" s="336" t="s">
        <v>450</v>
      </c>
      <c r="BF94" s="443">
        <v>100000000</v>
      </c>
      <c r="BG94" s="443">
        <v>100000000</v>
      </c>
      <c r="BH94" s="443">
        <v>0</v>
      </c>
      <c r="BI94" s="421">
        <f>+BH94/BG94</f>
        <v>0</v>
      </c>
      <c r="BJ94" s="462">
        <v>100000000</v>
      </c>
      <c r="BK94" s="462">
        <v>30000000</v>
      </c>
      <c r="BL94" s="462">
        <v>30000000</v>
      </c>
      <c r="BM94" s="421">
        <f>BK94/BJ94</f>
        <v>0.3</v>
      </c>
      <c r="BN94" s="421">
        <f>BL94/BJ94</f>
        <v>0.3</v>
      </c>
      <c r="BO94" s="40"/>
      <c r="BP94" s="40"/>
      <c r="BQ94" s="347" t="s">
        <v>464</v>
      </c>
      <c r="BR94" s="347" t="s">
        <v>465</v>
      </c>
      <c r="BS94" s="67"/>
    </row>
    <row r="95" spans="1:71" ht="135">
      <c r="A95" s="224"/>
      <c r="B95" s="370"/>
      <c r="C95" s="297"/>
      <c r="D95" s="297"/>
      <c r="E95" s="297"/>
      <c r="F95" s="297"/>
      <c r="G95" s="297"/>
      <c r="H95" s="297"/>
      <c r="I95" s="297"/>
      <c r="J95" s="297"/>
      <c r="K95" s="351"/>
      <c r="L95" s="351"/>
      <c r="M95" s="297"/>
      <c r="N95" s="297"/>
      <c r="O95" s="297"/>
      <c r="P95" s="297"/>
      <c r="Q95" s="351"/>
      <c r="R95" s="395"/>
      <c r="S95" s="395"/>
      <c r="T95" s="395"/>
      <c r="U95" s="395"/>
      <c r="V95" s="395"/>
      <c r="W95" s="395"/>
      <c r="X95" s="362"/>
      <c r="Y95" s="362"/>
      <c r="Z95" s="396"/>
      <c r="AA95" s="390"/>
      <c r="AB95" s="385"/>
      <c r="AC95" s="342"/>
      <c r="AD95" s="342"/>
      <c r="AE95" s="394"/>
      <c r="AF95" s="391"/>
      <c r="AG95" s="363"/>
      <c r="AH95" s="108" t="s">
        <v>410</v>
      </c>
      <c r="AI95" s="40"/>
      <c r="AJ95" s="40">
        <v>4</v>
      </c>
      <c r="AK95" s="41">
        <v>0.72222222222222221</v>
      </c>
      <c r="AL95" s="42">
        <v>0</v>
      </c>
      <c r="AM95" s="42">
        <v>0</v>
      </c>
      <c r="AN95" s="42">
        <v>0</v>
      </c>
      <c r="AO95" s="42">
        <f>AP887+AM95+AN95</f>
        <v>0</v>
      </c>
      <c r="AP95" s="40" t="s">
        <v>226</v>
      </c>
      <c r="AQ95" s="75" t="s">
        <v>184</v>
      </c>
      <c r="AR95" s="40"/>
      <c r="AS95" s="40"/>
      <c r="AT95" s="40"/>
      <c r="AU95" s="338"/>
      <c r="AV95" s="348"/>
      <c r="AW95" s="338"/>
      <c r="AX95" s="93">
        <v>50000000</v>
      </c>
      <c r="AY95" s="302"/>
      <c r="AZ95" s="363"/>
      <c r="BA95" s="377"/>
      <c r="BB95" s="40" t="s">
        <v>419</v>
      </c>
      <c r="BC95" s="40"/>
      <c r="BD95" s="39"/>
      <c r="BE95" s="338"/>
      <c r="BF95" s="443"/>
      <c r="BG95" s="443"/>
      <c r="BH95" s="443"/>
      <c r="BI95" s="423"/>
      <c r="BJ95" s="464"/>
      <c r="BK95" s="464"/>
      <c r="BL95" s="464"/>
      <c r="BM95" s="423"/>
      <c r="BN95" s="423"/>
      <c r="BO95" s="40"/>
      <c r="BP95" s="40"/>
      <c r="BQ95" s="348"/>
      <c r="BR95" s="348"/>
      <c r="BS95" s="67"/>
    </row>
    <row r="99" spans="18:24" ht="90" customHeight="1">
      <c r="R99" s="458" t="s">
        <v>493</v>
      </c>
      <c r="S99" s="458"/>
      <c r="T99" s="458"/>
      <c r="U99" s="458"/>
      <c r="V99" s="458"/>
      <c r="W99" s="458"/>
      <c r="X99" s="166">
        <f>(X24+X32+X47+X57+X75+X89)/6</f>
        <v>0.19364365899490374</v>
      </c>
    </row>
    <row r="102" spans="18:24" ht="105" customHeight="1">
      <c r="R102" s="458" t="s">
        <v>494</v>
      </c>
      <c r="S102" s="458"/>
      <c r="T102" s="458"/>
      <c r="U102" s="458"/>
      <c r="V102" s="458"/>
      <c r="W102" s="458"/>
      <c r="X102" s="166">
        <f>(Y24+Y32+Y47+Y57+Y75+Y89)/6</f>
        <v>0.19364365899490374</v>
      </c>
    </row>
  </sheetData>
  <mergeCells count="1025">
    <mergeCell ref="BJ91:BJ93"/>
    <mergeCell ref="BK91:BK93"/>
    <mergeCell ref="BL91:BL93"/>
    <mergeCell ref="BM91:BM93"/>
    <mergeCell ref="BN91:BN93"/>
    <mergeCell ref="BJ94:BJ95"/>
    <mergeCell ref="BK94:BK95"/>
    <mergeCell ref="BL94:BL95"/>
    <mergeCell ref="BM94:BM95"/>
    <mergeCell ref="BN94:BN95"/>
    <mergeCell ref="BJ76:BJ82"/>
    <mergeCell ref="BK76:BK82"/>
    <mergeCell ref="BL76:BL82"/>
    <mergeCell ref="BM76:BM82"/>
    <mergeCell ref="BN76:BN82"/>
    <mergeCell ref="BJ83:BJ88"/>
    <mergeCell ref="BK83:BK88"/>
    <mergeCell ref="BL83:BL88"/>
    <mergeCell ref="BM83:BM88"/>
    <mergeCell ref="BN83:BN88"/>
    <mergeCell ref="BJ72:BJ74"/>
    <mergeCell ref="BK72:BK74"/>
    <mergeCell ref="BL72:BL74"/>
    <mergeCell ref="BM72:BM74"/>
    <mergeCell ref="BN72:BN74"/>
    <mergeCell ref="BJ58:BJ71"/>
    <mergeCell ref="BK58:BK71"/>
    <mergeCell ref="BL58:BL71"/>
    <mergeCell ref="BM58:BM71"/>
    <mergeCell ref="BN58:BN71"/>
    <mergeCell ref="BK39:BK46"/>
    <mergeCell ref="BL39:BL46"/>
    <mergeCell ref="BM39:BM46"/>
    <mergeCell ref="BN39:BN46"/>
    <mergeCell ref="BJ52:BJ56"/>
    <mergeCell ref="BK52:BK56"/>
    <mergeCell ref="BL52:BL56"/>
    <mergeCell ref="BM52:BM56"/>
    <mergeCell ref="BN52:BN56"/>
    <mergeCell ref="BJ48:BJ51"/>
    <mergeCell ref="BK48:BK51"/>
    <mergeCell ref="BL48:BL51"/>
    <mergeCell ref="BM48:BM51"/>
    <mergeCell ref="BN48:BN51"/>
    <mergeCell ref="R99:W99"/>
    <mergeCell ref="R102:W102"/>
    <mergeCell ref="BJ7:BJ8"/>
    <mergeCell ref="BK7:BK8"/>
    <mergeCell ref="BL7:BL8"/>
    <mergeCell ref="BM7:BM8"/>
    <mergeCell ref="BN7:BN8"/>
    <mergeCell ref="BJ10:BJ23"/>
    <mergeCell ref="BK10:BK23"/>
    <mergeCell ref="BL10:BL23"/>
    <mergeCell ref="BM10:BM23"/>
    <mergeCell ref="BN10:BN23"/>
    <mergeCell ref="M32:W32"/>
    <mergeCell ref="BJ25:BJ31"/>
    <mergeCell ref="BK25:BK31"/>
    <mergeCell ref="BL25:BL31"/>
    <mergeCell ref="BM25:BM31"/>
    <mergeCell ref="BN25:BN31"/>
    <mergeCell ref="BJ33:BJ38"/>
    <mergeCell ref="BK33:BK38"/>
    <mergeCell ref="BL33:BL38"/>
    <mergeCell ref="BM33:BM38"/>
    <mergeCell ref="BN33:BN38"/>
    <mergeCell ref="BJ39:BJ46"/>
    <mergeCell ref="M75:W75"/>
    <mergeCell ref="M89:W89"/>
    <mergeCell ref="X76:X79"/>
    <mergeCell ref="Y76:Y79"/>
    <mergeCell ref="X80:X82"/>
    <mergeCell ref="Y80:Y82"/>
    <mergeCell ref="X83:X84"/>
    <mergeCell ref="Y83:Y84"/>
    <mergeCell ref="X85:X88"/>
    <mergeCell ref="Y85:Y88"/>
    <mergeCell ref="X39:X44"/>
    <mergeCell ref="Y39:Y44"/>
    <mergeCell ref="X45:X46"/>
    <mergeCell ref="Y45:Y46"/>
    <mergeCell ref="M47:W47"/>
    <mergeCell ref="X48:X51"/>
    <mergeCell ref="Y48:Y51"/>
    <mergeCell ref="X52:X56"/>
    <mergeCell ref="Y52:Y56"/>
    <mergeCell ref="AW94:AW95"/>
    <mergeCell ref="AL42:AL43"/>
    <mergeCell ref="AM42:AM43"/>
    <mergeCell ref="AN42:AN43"/>
    <mergeCell ref="AO42:AO43"/>
    <mergeCell ref="AL62:AL63"/>
    <mergeCell ref="AM62:AM63"/>
    <mergeCell ref="AN62:AN63"/>
    <mergeCell ref="AO62:AO63"/>
    <mergeCell ref="AL78:AL80"/>
    <mergeCell ref="AM78:AM80"/>
    <mergeCell ref="AN78:AN80"/>
    <mergeCell ref="AO78:AO80"/>
    <mergeCell ref="AL91:AL92"/>
    <mergeCell ref="AM91:AM92"/>
    <mergeCell ref="AW69:AW71"/>
    <mergeCell ref="AW76:AW77"/>
    <mergeCell ref="AW78:AW79"/>
    <mergeCell ref="AW80:AW81"/>
    <mergeCell ref="AW83:AW84"/>
    <mergeCell ref="AU58:AU71"/>
    <mergeCell ref="AU72:AU74"/>
    <mergeCell ref="AU94:AU95"/>
    <mergeCell ref="AV10:AV23"/>
    <mergeCell ref="AV25:AV31"/>
    <mergeCell ref="AV33:AV38"/>
    <mergeCell ref="AV39:AV46"/>
    <mergeCell ref="AV48:AV51"/>
    <mergeCell ref="AV52:AV56"/>
    <mergeCell ref="AV58:AV71"/>
    <mergeCell ref="AV72:AV74"/>
    <mergeCell ref="AV76:AV82"/>
    <mergeCell ref="AV83:AV88"/>
    <mergeCell ref="AV91:AV93"/>
    <mergeCell ref="AV94:AV95"/>
    <mergeCell ref="AU10:AU23"/>
    <mergeCell ref="AU25:AU31"/>
    <mergeCell ref="AU33:AU38"/>
    <mergeCell ref="AU39:AU46"/>
    <mergeCell ref="AU48:AU51"/>
    <mergeCell ref="AU52:AU56"/>
    <mergeCell ref="AU76:AU82"/>
    <mergeCell ref="AU83:AU88"/>
    <mergeCell ref="AU91:AU93"/>
    <mergeCell ref="AW10:AW14"/>
    <mergeCell ref="AW15:AW18"/>
    <mergeCell ref="AW85:AW86"/>
    <mergeCell ref="AW37:AW38"/>
    <mergeCell ref="AW39:AW41"/>
    <mergeCell ref="AW42:AW44"/>
    <mergeCell ref="AW45:AW46"/>
    <mergeCell ref="AW48:AW49"/>
    <mergeCell ref="AW52:AW54"/>
    <mergeCell ref="AW55:AW56"/>
    <mergeCell ref="AW58:AW61"/>
    <mergeCell ref="AW62:AW64"/>
    <mergeCell ref="AW65:AW68"/>
    <mergeCell ref="AW19:AW23"/>
    <mergeCell ref="AW25:AW26"/>
    <mergeCell ref="AW30:AW31"/>
    <mergeCell ref="AW33:AW34"/>
    <mergeCell ref="AW35:AW36"/>
    <mergeCell ref="AW91:AW93"/>
    <mergeCell ref="BQ94:BQ95"/>
    <mergeCell ref="BR94:BR95"/>
    <mergeCell ref="BR7:BR8"/>
    <mergeCell ref="BQ83:BQ84"/>
    <mergeCell ref="BR83:BR84"/>
    <mergeCell ref="BQ85:BQ88"/>
    <mergeCell ref="BR85:BR88"/>
    <mergeCell ref="BO91:BO92"/>
    <mergeCell ref="BP91:BP92"/>
    <mergeCell ref="BQ91:BQ92"/>
    <mergeCell ref="BR91:BR92"/>
    <mergeCell ref="BQ76:BQ79"/>
    <mergeCell ref="BR76:BR79"/>
    <mergeCell ref="BO78:BO80"/>
    <mergeCell ref="BQ80:BQ82"/>
    <mergeCell ref="BR80:BR82"/>
    <mergeCell ref="BQ58:BQ64"/>
    <mergeCell ref="BR58:BR64"/>
    <mergeCell ref="BQ65:BQ71"/>
    <mergeCell ref="BR65:BR71"/>
    <mergeCell ref="BO72:BO73"/>
    <mergeCell ref="BP72:BP73"/>
    <mergeCell ref="BQ72:BQ74"/>
    <mergeCell ref="BR72:BR74"/>
    <mergeCell ref="BQ45:BQ46"/>
    <mergeCell ref="BR45:BR46"/>
    <mergeCell ref="BQ48:BQ51"/>
    <mergeCell ref="BR48:BR51"/>
    <mergeCell ref="BQ52:BQ56"/>
    <mergeCell ref="BR52:BR56"/>
    <mergeCell ref="BQ37:BQ38"/>
    <mergeCell ref="BR37:BR38"/>
    <mergeCell ref="BQ39:BQ44"/>
    <mergeCell ref="BR39:BR44"/>
    <mergeCell ref="BO40:BO41"/>
    <mergeCell ref="BO42:BO43"/>
    <mergeCell ref="BO25:BO29"/>
    <mergeCell ref="BQ25:BQ30"/>
    <mergeCell ref="BR25:BR30"/>
    <mergeCell ref="BQ33:BQ36"/>
    <mergeCell ref="BR33:BR36"/>
    <mergeCell ref="BQ10:BQ18"/>
    <mergeCell ref="BR10:BR18"/>
    <mergeCell ref="BQ19:BQ20"/>
    <mergeCell ref="BR19:BR20"/>
    <mergeCell ref="BQ21:BQ23"/>
    <mergeCell ref="BR21:BR23"/>
    <mergeCell ref="BF91:BF93"/>
    <mergeCell ref="BG91:BG93"/>
    <mergeCell ref="BH91:BH93"/>
    <mergeCell ref="BI91:BI93"/>
    <mergeCell ref="BF69:BF71"/>
    <mergeCell ref="BG69:BG71"/>
    <mergeCell ref="BH69:BH71"/>
    <mergeCell ref="BI69:BI71"/>
    <mergeCell ref="BF76:BF77"/>
    <mergeCell ref="BG76:BG77"/>
    <mergeCell ref="BH76:BH77"/>
    <mergeCell ref="BI76:BI77"/>
    <mergeCell ref="BF62:BF64"/>
    <mergeCell ref="BG62:BG64"/>
    <mergeCell ref="BH62:BH64"/>
    <mergeCell ref="BI62:BI64"/>
    <mergeCell ref="BF94:BF95"/>
    <mergeCell ref="BG94:BG95"/>
    <mergeCell ref="BH94:BH95"/>
    <mergeCell ref="BI94:BI95"/>
    <mergeCell ref="BF83:BF84"/>
    <mergeCell ref="BG83:BG84"/>
    <mergeCell ref="BH83:BH84"/>
    <mergeCell ref="BI83:BI84"/>
    <mergeCell ref="BF85:BF86"/>
    <mergeCell ref="BG85:BG86"/>
    <mergeCell ref="BH85:BH86"/>
    <mergeCell ref="BI85:BI86"/>
    <mergeCell ref="BF78:BF79"/>
    <mergeCell ref="BG78:BG79"/>
    <mergeCell ref="BH78:BH79"/>
    <mergeCell ref="BI78:BI79"/>
    <mergeCell ref="BF80:BF81"/>
    <mergeCell ref="BG80:BG81"/>
    <mergeCell ref="BH80:BH81"/>
    <mergeCell ref="BI80:BI81"/>
    <mergeCell ref="BF39:BF41"/>
    <mergeCell ref="BG39:BG41"/>
    <mergeCell ref="BH39:BH41"/>
    <mergeCell ref="BI39:BI41"/>
    <mergeCell ref="BF33:BF34"/>
    <mergeCell ref="BG33:BG34"/>
    <mergeCell ref="BH33:BH34"/>
    <mergeCell ref="BI33:BI34"/>
    <mergeCell ref="BF35:BF36"/>
    <mergeCell ref="BG35:BG36"/>
    <mergeCell ref="BH35:BH36"/>
    <mergeCell ref="BI35:BI36"/>
    <mergeCell ref="BF65:BF68"/>
    <mergeCell ref="BG65:BG68"/>
    <mergeCell ref="BH65:BH68"/>
    <mergeCell ref="BI65:BI68"/>
    <mergeCell ref="BF55:BF56"/>
    <mergeCell ref="BG55:BG56"/>
    <mergeCell ref="BH55:BH56"/>
    <mergeCell ref="BI55:BI56"/>
    <mergeCell ref="BF58:BF61"/>
    <mergeCell ref="BG58:BG61"/>
    <mergeCell ref="BH58:BH61"/>
    <mergeCell ref="BI58:BI61"/>
    <mergeCell ref="BF48:BF49"/>
    <mergeCell ref="BG48:BG49"/>
    <mergeCell ref="BH48:BH49"/>
    <mergeCell ref="BI48:BI49"/>
    <mergeCell ref="BF52:BF54"/>
    <mergeCell ref="BG52:BG54"/>
    <mergeCell ref="BH52:BH54"/>
    <mergeCell ref="BI52:BI54"/>
    <mergeCell ref="BF15:BF18"/>
    <mergeCell ref="BG15:BG18"/>
    <mergeCell ref="BH15:BH18"/>
    <mergeCell ref="BI15:BI18"/>
    <mergeCell ref="BF19:BF23"/>
    <mergeCell ref="BG19:BG23"/>
    <mergeCell ref="BH19:BH23"/>
    <mergeCell ref="BI19:BI23"/>
    <mergeCell ref="BF10:BF14"/>
    <mergeCell ref="BG10:BG14"/>
    <mergeCell ref="BH10:BH14"/>
    <mergeCell ref="BI10:BI14"/>
    <mergeCell ref="BE80:BE81"/>
    <mergeCell ref="BE45:BE46"/>
    <mergeCell ref="BE48:BE49"/>
    <mergeCell ref="BE52:BE54"/>
    <mergeCell ref="BE55:BE56"/>
    <mergeCell ref="BE58:BE61"/>
    <mergeCell ref="BE33:BE34"/>
    <mergeCell ref="BE35:BE36"/>
    <mergeCell ref="BE37:BE38"/>
    <mergeCell ref="BE39:BE41"/>
    <mergeCell ref="BE42:BE44"/>
    <mergeCell ref="BE10:BE14"/>
    <mergeCell ref="BE15:BE18"/>
    <mergeCell ref="BE19:BE23"/>
    <mergeCell ref="BE25:BE26"/>
    <mergeCell ref="BE30:BE31"/>
    <mergeCell ref="BF42:BF44"/>
    <mergeCell ref="BG42:BG44"/>
    <mergeCell ref="BH42:BH44"/>
    <mergeCell ref="BI42:BI44"/>
    <mergeCell ref="BF25:BF26"/>
    <mergeCell ref="BG25:BG26"/>
    <mergeCell ref="BH25:BH26"/>
    <mergeCell ref="BI25:BI26"/>
    <mergeCell ref="BE83:BE84"/>
    <mergeCell ref="BE85:BE86"/>
    <mergeCell ref="BE91:BE93"/>
    <mergeCell ref="BE94:BE95"/>
    <mergeCell ref="BE62:BE64"/>
    <mergeCell ref="BE65:BE68"/>
    <mergeCell ref="BE69:BE71"/>
    <mergeCell ref="BE76:BE77"/>
    <mergeCell ref="BE78:BE79"/>
    <mergeCell ref="BC91:BC92"/>
    <mergeCell ref="BD91:BD92"/>
    <mergeCell ref="AY94:AY95"/>
    <mergeCell ref="AZ94:AZ95"/>
    <mergeCell ref="BA94:BA95"/>
    <mergeCell ref="AY52:AY56"/>
    <mergeCell ref="BA52:BA56"/>
    <mergeCell ref="BF30:BF31"/>
    <mergeCell ref="BG30:BG31"/>
    <mergeCell ref="BH30:BH31"/>
    <mergeCell ref="BI30:BI31"/>
    <mergeCell ref="BF45:BF46"/>
    <mergeCell ref="BG45:BG46"/>
    <mergeCell ref="BH45:BH46"/>
    <mergeCell ref="BI45:BI46"/>
    <mergeCell ref="BF37:BF38"/>
    <mergeCell ref="BG37:BG38"/>
    <mergeCell ref="BH37:BH38"/>
    <mergeCell ref="BI37:BI38"/>
    <mergeCell ref="AX91:AX92"/>
    <mergeCell ref="AY91:AY93"/>
    <mergeCell ref="AZ91:AZ93"/>
    <mergeCell ref="BA91:BA93"/>
    <mergeCell ref="BB91:BB92"/>
    <mergeCell ref="AY72:AY74"/>
    <mergeCell ref="BA72:BA74"/>
    <mergeCell ref="BB72:BB73"/>
    <mergeCell ref="BC72:BC73"/>
    <mergeCell ref="BD72:BD73"/>
    <mergeCell ref="AY83:AY88"/>
    <mergeCell ref="BA83:BA88"/>
    <mergeCell ref="BB85:BB86"/>
    <mergeCell ref="BC85:BC86"/>
    <mergeCell ref="BD85:BD86"/>
    <mergeCell ref="AY76:AY82"/>
    <mergeCell ref="BA76:BA82"/>
    <mergeCell ref="BB78:BB80"/>
    <mergeCell ref="BC78:BC80"/>
    <mergeCell ref="BD78:BD80"/>
    <mergeCell ref="AZ58:AZ59"/>
    <mergeCell ref="BA58:BA71"/>
    <mergeCell ref="BD40:BD41"/>
    <mergeCell ref="BC42:BC43"/>
    <mergeCell ref="BD42:BD43"/>
    <mergeCell ref="AY48:AY51"/>
    <mergeCell ref="BA48:BA51"/>
    <mergeCell ref="BC62:BC63"/>
    <mergeCell ref="BD62:BD63"/>
    <mergeCell ref="AX67:AX68"/>
    <mergeCell ref="AZ67:AZ68"/>
    <mergeCell ref="BC25:BC29"/>
    <mergeCell ref="AY33:AY38"/>
    <mergeCell ref="BA33:BA38"/>
    <mergeCell ref="AY39:AY46"/>
    <mergeCell ref="BA39:BA46"/>
    <mergeCell ref="BC40:BC41"/>
    <mergeCell ref="AY10:AY23"/>
    <mergeCell ref="BA10:BA23"/>
    <mergeCell ref="AY25:AY31"/>
    <mergeCell ref="BA25:BA31"/>
    <mergeCell ref="BB25:BB29"/>
    <mergeCell ref="AR91:AR92"/>
    <mergeCell ref="AT25:AT29"/>
    <mergeCell ref="AT72:AT73"/>
    <mergeCell ref="AT78:AT80"/>
    <mergeCell ref="AT85:AT86"/>
    <mergeCell ref="AT91:AT92"/>
    <mergeCell ref="AO25:AO29"/>
    <mergeCell ref="AQ62:AQ63"/>
    <mergeCell ref="AP65:AP66"/>
    <mergeCell ref="AQ65:AQ66"/>
    <mergeCell ref="AP85:AP86"/>
    <mergeCell ref="AQ85:AQ86"/>
    <mergeCell ref="AQ67:AQ68"/>
    <mergeCell ref="AP62:AP63"/>
    <mergeCell ref="AR62:AR63"/>
    <mergeCell ref="AQ40:AQ41"/>
    <mergeCell ref="AP40:AP41"/>
    <mergeCell ref="AR40:AR41"/>
    <mergeCell ref="AR25:AR29"/>
    <mergeCell ref="AS25:AS29"/>
    <mergeCell ref="AO91:AO92"/>
    <mergeCell ref="AS91:AS92"/>
    <mergeCell ref="AP91:AP92"/>
    <mergeCell ref="AQ91:AQ92"/>
    <mergeCell ref="AP67:AP68"/>
    <mergeCell ref="AX58:AX59"/>
    <mergeCell ref="AY58:AY71"/>
    <mergeCell ref="AF94:AF95"/>
    <mergeCell ref="AG94:AG95"/>
    <mergeCell ref="AL7:AL8"/>
    <mergeCell ref="AM7:AM8"/>
    <mergeCell ref="AN7:AN8"/>
    <mergeCell ref="AL25:AL29"/>
    <mergeCell ref="AM25:AM29"/>
    <mergeCell ref="AN25:AN29"/>
    <mergeCell ref="AN91:AN92"/>
    <mergeCell ref="AK78:AK80"/>
    <mergeCell ref="AI72:AI73"/>
    <mergeCell ref="AJ72:AJ73"/>
    <mergeCell ref="AK72:AK73"/>
    <mergeCell ref="AJ65:AJ66"/>
    <mergeCell ref="AK65:AK66"/>
    <mergeCell ref="AG48:AG51"/>
    <mergeCell ref="AH40:AH41"/>
    <mergeCell ref="AI40:AI41"/>
    <mergeCell ref="AJ40:AJ41"/>
    <mergeCell ref="AK40:AK41"/>
    <mergeCell ref="AK25:AK29"/>
    <mergeCell ref="AJ85:AJ86"/>
    <mergeCell ref="AK85:AK86"/>
    <mergeCell ref="AH67:AH68"/>
    <mergeCell ref="AJ67:AJ68"/>
    <mergeCell ref="AK67:AK68"/>
    <mergeCell ref="AF52:AF56"/>
    <mergeCell ref="AG52:AG56"/>
    <mergeCell ref="AJ62:AJ63"/>
    <mergeCell ref="AK62:AK63"/>
    <mergeCell ref="AF58:AF71"/>
    <mergeCell ref="AG58:AG71"/>
    <mergeCell ref="AA94:AA95"/>
    <mergeCell ref="AB94:AB95"/>
    <mergeCell ref="AC94:AC95"/>
    <mergeCell ref="AD94:AD95"/>
    <mergeCell ref="AE94:AE95"/>
    <mergeCell ref="T94:T95"/>
    <mergeCell ref="U94:U95"/>
    <mergeCell ref="V94:V95"/>
    <mergeCell ref="W94:W95"/>
    <mergeCell ref="Z94:Z95"/>
    <mergeCell ref="X94:X95"/>
    <mergeCell ref="Y94:Y95"/>
    <mergeCell ref="O94:O95"/>
    <mergeCell ref="P94:P95"/>
    <mergeCell ref="Q94:Q95"/>
    <mergeCell ref="R94:R95"/>
    <mergeCell ref="S94:S95"/>
    <mergeCell ref="A94:A95"/>
    <mergeCell ref="C94:C95"/>
    <mergeCell ref="D94:D95"/>
    <mergeCell ref="E94:E95"/>
    <mergeCell ref="F94:F95"/>
    <mergeCell ref="G94:G95"/>
    <mergeCell ref="H94:H95"/>
    <mergeCell ref="I94:I95"/>
    <mergeCell ref="J94:J95"/>
    <mergeCell ref="K94:K95"/>
    <mergeCell ref="L94:L95"/>
    <mergeCell ref="M94:M95"/>
    <mergeCell ref="N94:N95"/>
    <mergeCell ref="AF91:AF93"/>
    <mergeCell ref="AG91:AG93"/>
    <mergeCell ref="AA91:AA92"/>
    <mergeCell ref="AS85:AS86"/>
    <mergeCell ref="AR85:AR86"/>
    <mergeCell ref="B90:B95"/>
    <mergeCell ref="A91:A93"/>
    <mergeCell ref="C91:C93"/>
    <mergeCell ref="D91:D93"/>
    <mergeCell ref="E91:E93"/>
    <mergeCell ref="F91:F93"/>
    <mergeCell ref="G91:G93"/>
    <mergeCell ref="H91:H93"/>
    <mergeCell ref="I91:I93"/>
    <mergeCell ref="J91:J93"/>
    <mergeCell ref="K91:K92"/>
    <mergeCell ref="L91:L92"/>
    <mergeCell ref="M91:M92"/>
    <mergeCell ref="N91:N92"/>
    <mergeCell ref="AB85:AB88"/>
    <mergeCell ref="AB91:AB92"/>
    <mergeCell ref="AC91:AC92"/>
    <mergeCell ref="AD91:AD92"/>
    <mergeCell ref="AE91:AE93"/>
    <mergeCell ref="T91:T92"/>
    <mergeCell ref="AH85:AH86"/>
    <mergeCell ref="AI85:AI86"/>
    <mergeCell ref="U85:U88"/>
    <mergeCell ref="V85:V88"/>
    <mergeCell ref="W85:W88"/>
    <mergeCell ref="Z85:Z88"/>
    <mergeCell ref="AA85:AA88"/>
    <mergeCell ref="O91:O92"/>
    <mergeCell ref="P91:P92"/>
    <mergeCell ref="Q91:Q92"/>
    <mergeCell ref="R91:R92"/>
    <mergeCell ref="S91:S92"/>
    <mergeCell ref="U91:U92"/>
    <mergeCell ref="V91:V92"/>
    <mergeCell ref="W91:W92"/>
    <mergeCell ref="Z91:Z92"/>
    <mergeCell ref="X91:X92"/>
    <mergeCell ref="Y91:Y92"/>
    <mergeCell ref="AE83:AE88"/>
    <mergeCell ref="AF83:AF88"/>
    <mergeCell ref="AG83:AG88"/>
    <mergeCell ref="V83:V84"/>
    <mergeCell ref="W83:W84"/>
    <mergeCell ref="Z83:Z84"/>
    <mergeCell ref="AA83:AA84"/>
    <mergeCell ref="AB83:AB84"/>
    <mergeCell ref="P85:P88"/>
    <mergeCell ref="Q85:Q88"/>
    <mergeCell ref="R85:R88"/>
    <mergeCell ref="S85:S88"/>
    <mergeCell ref="T85:T88"/>
    <mergeCell ref="AC85:AC88"/>
    <mergeCell ref="AD85:AD88"/>
    <mergeCell ref="S83:S84"/>
    <mergeCell ref="T83:T84"/>
    <mergeCell ref="U83:U84"/>
    <mergeCell ref="AA80:AA82"/>
    <mergeCell ref="AB80:AB82"/>
    <mergeCell ref="AC80:AC82"/>
    <mergeCell ref="AD80:AD82"/>
    <mergeCell ref="AC83:AC84"/>
    <mergeCell ref="AD83:AD84"/>
    <mergeCell ref="F83:F88"/>
    <mergeCell ref="G83:G88"/>
    <mergeCell ref="H83:H88"/>
    <mergeCell ref="I83:I88"/>
    <mergeCell ref="K83:K84"/>
    <mergeCell ref="L83:L84"/>
    <mergeCell ref="M83:M84"/>
    <mergeCell ref="Q83:Q84"/>
    <mergeCell ref="R83:R84"/>
    <mergeCell ref="K85:K88"/>
    <mergeCell ref="L85:L88"/>
    <mergeCell ref="M85:M88"/>
    <mergeCell ref="N85:N88"/>
    <mergeCell ref="O85:O88"/>
    <mergeCell ref="N83:N84"/>
    <mergeCell ref="O83:O84"/>
    <mergeCell ref="P83:P84"/>
    <mergeCell ref="AR78:AR80"/>
    <mergeCell ref="AS78:AS80"/>
    <mergeCell ref="K80:K82"/>
    <mergeCell ref="L80:L82"/>
    <mergeCell ref="M80:M82"/>
    <mergeCell ref="N80:N82"/>
    <mergeCell ref="O80:O82"/>
    <mergeCell ref="P80:P82"/>
    <mergeCell ref="Q80:Q82"/>
    <mergeCell ref="R80:R82"/>
    <mergeCell ref="S80:S82"/>
    <mergeCell ref="T80:T82"/>
    <mergeCell ref="U80:U82"/>
    <mergeCell ref="V80:V82"/>
    <mergeCell ref="W80:W82"/>
    <mergeCell ref="Z80:Z82"/>
    <mergeCell ref="AP78:AP80"/>
    <mergeCell ref="AQ78:AQ80"/>
    <mergeCell ref="AH78:AH80"/>
    <mergeCell ref="AI78:AI80"/>
    <mergeCell ref="AJ78:AJ80"/>
    <mergeCell ref="AC76:AC79"/>
    <mergeCell ref="AD76:AD79"/>
    <mergeCell ref="AE76:AE82"/>
    <mergeCell ref="AF76:AF82"/>
    <mergeCell ref="AG76:AG82"/>
    <mergeCell ref="V76:V79"/>
    <mergeCell ref="W76:W79"/>
    <mergeCell ref="Z76:Z79"/>
    <mergeCell ref="AA76:AA79"/>
    <mergeCell ref="AB76:AB79"/>
    <mergeCell ref="Q76:Q79"/>
    <mergeCell ref="R76:R79"/>
    <mergeCell ref="S76:S79"/>
    <mergeCell ref="T76:T79"/>
    <mergeCell ref="U76:U79"/>
    <mergeCell ref="AR72:AR73"/>
    <mergeCell ref="AS72:AS73"/>
    <mergeCell ref="A76:A88"/>
    <mergeCell ref="D76:D82"/>
    <mergeCell ref="E76:E82"/>
    <mergeCell ref="F76:F82"/>
    <mergeCell ref="G76:G82"/>
    <mergeCell ref="H76:H82"/>
    <mergeCell ref="I76:I82"/>
    <mergeCell ref="J76:J88"/>
    <mergeCell ref="K76:K79"/>
    <mergeCell ref="L76:L79"/>
    <mergeCell ref="M76:M79"/>
    <mergeCell ref="N76:N79"/>
    <mergeCell ref="O76:O79"/>
    <mergeCell ref="P76:P79"/>
    <mergeCell ref="AP72:AP73"/>
    <mergeCell ref="AQ72:AQ73"/>
    <mergeCell ref="AH72:AH73"/>
    <mergeCell ref="AC72:AC74"/>
    <mergeCell ref="AD72:AD74"/>
    <mergeCell ref="AE72:AE74"/>
    <mergeCell ref="AF72:AF74"/>
    <mergeCell ref="AG72:AG74"/>
    <mergeCell ref="V72:V74"/>
    <mergeCell ref="W72:W74"/>
    <mergeCell ref="Z72:Z74"/>
    <mergeCell ref="AA72:AA74"/>
    <mergeCell ref="AB72:AB74"/>
    <mergeCell ref="X72:X74"/>
    <mergeCell ref="Y72:Y74"/>
    <mergeCell ref="Q72:Q74"/>
    <mergeCell ref="R72:R74"/>
    <mergeCell ref="S72:S74"/>
    <mergeCell ref="T72:T74"/>
    <mergeCell ref="U72:U74"/>
    <mergeCell ref="L72:L74"/>
    <mergeCell ref="M72:M74"/>
    <mergeCell ref="N72:N74"/>
    <mergeCell ref="O72:O74"/>
    <mergeCell ref="P72:P74"/>
    <mergeCell ref="F72:F74"/>
    <mergeCell ref="G72:G74"/>
    <mergeCell ref="H72:H74"/>
    <mergeCell ref="I72:I74"/>
    <mergeCell ref="K72:K74"/>
    <mergeCell ref="AH58:AH59"/>
    <mergeCell ref="AH62:AH63"/>
    <mergeCell ref="AI62:AI63"/>
    <mergeCell ref="AH65:AH66"/>
    <mergeCell ref="AA58:AA64"/>
    <mergeCell ref="AB58:AB64"/>
    <mergeCell ref="AC58:AC64"/>
    <mergeCell ref="AD58:AD64"/>
    <mergeCell ref="AE58:AE71"/>
    <mergeCell ref="AC65:AC71"/>
    <mergeCell ref="AD65:AD71"/>
    <mergeCell ref="T58:T64"/>
    <mergeCell ref="U58:U64"/>
    <mergeCell ref="AA52:AA56"/>
    <mergeCell ref="AB52:AB56"/>
    <mergeCell ref="AC52:AC56"/>
    <mergeCell ref="R52:R56"/>
    <mergeCell ref="S52:S56"/>
    <mergeCell ref="T52:T56"/>
    <mergeCell ref="U52:U56"/>
    <mergeCell ref="V52:V56"/>
    <mergeCell ref="V65:V71"/>
    <mergeCell ref="W65:W71"/>
    <mergeCell ref="Z65:Z71"/>
    <mergeCell ref="AA65:AA71"/>
    <mergeCell ref="AB65:AB71"/>
    <mergeCell ref="R65:R71"/>
    <mergeCell ref="AD52:AD56"/>
    <mergeCell ref="AE52:AE56"/>
    <mergeCell ref="S65:S71"/>
    <mergeCell ref="T65:T71"/>
    <mergeCell ref="U65:U71"/>
    <mergeCell ref="A58:A74"/>
    <mergeCell ref="D58:D71"/>
    <mergeCell ref="E58:E71"/>
    <mergeCell ref="F58:F71"/>
    <mergeCell ref="G58:G64"/>
    <mergeCell ref="H58:H64"/>
    <mergeCell ref="I58:I64"/>
    <mergeCell ref="J58:J74"/>
    <mergeCell ref="K58:K64"/>
    <mergeCell ref="O58:O64"/>
    <mergeCell ref="P58:P64"/>
    <mergeCell ref="Q58:Q64"/>
    <mergeCell ref="R58:R64"/>
    <mergeCell ref="S58:S64"/>
    <mergeCell ref="V58:V64"/>
    <mergeCell ref="W58:W64"/>
    <mergeCell ref="P52:P56"/>
    <mergeCell ref="Q52:Q56"/>
    <mergeCell ref="G65:G71"/>
    <mergeCell ref="H65:H71"/>
    <mergeCell ref="I65:I71"/>
    <mergeCell ref="K65:K71"/>
    <mergeCell ref="L65:L71"/>
    <mergeCell ref="N65:N71"/>
    <mergeCell ref="O65:O71"/>
    <mergeCell ref="P65:P71"/>
    <mergeCell ref="Q65:Q71"/>
    <mergeCell ref="P48:P51"/>
    <mergeCell ref="Q48:Q49"/>
    <mergeCell ref="L58:L64"/>
    <mergeCell ref="M58:M71"/>
    <mergeCell ref="N58:N64"/>
    <mergeCell ref="W52:W56"/>
    <mergeCell ref="Z52:Z56"/>
    <mergeCell ref="Z58:Z64"/>
    <mergeCell ref="M57:W57"/>
    <mergeCell ref="X58:X64"/>
    <mergeCell ref="Y58:Y64"/>
    <mergeCell ref="X65:X71"/>
    <mergeCell ref="Y65:Y71"/>
    <mergeCell ref="AC48:AC51"/>
    <mergeCell ref="AD48:AD51"/>
    <mergeCell ref="AE48:AE51"/>
    <mergeCell ref="AF48:AF51"/>
    <mergeCell ref="U48:U51"/>
    <mergeCell ref="V48:V51"/>
    <mergeCell ref="W48:W51"/>
    <mergeCell ref="Z48:Z51"/>
    <mergeCell ref="AA48:AA51"/>
    <mergeCell ref="M48:M51"/>
    <mergeCell ref="N48:N51"/>
    <mergeCell ref="O48:O51"/>
    <mergeCell ref="F48:F51"/>
    <mergeCell ref="G48:G51"/>
    <mergeCell ref="H48:H51"/>
    <mergeCell ref="I48:I51"/>
    <mergeCell ref="J48:J56"/>
    <mergeCell ref="F52:F56"/>
    <mergeCell ref="G52:G56"/>
    <mergeCell ref="H52:H56"/>
    <mergeCell ref="I52:I56"/>
    <mergeCell ref="K52:K56"/>
    <mergeCell ref="L52:L56"/>
    <mergeCell ref="M52:M56"/>
    <mergeCell ref="N52:N56"/>
    <mergeCell ref="O52:O56"/>
    <mergeCell ref="AB45:AB46"/>
    <mergeCell ref="Q45:Q46"/>
    <mergeCell ref="R45:R46"/>
    <mergeCell ref="S45:S46"/>
    <mergeCell ref="T45:T46"/>
    <mergeCell ref="U45:U46"/>
    <mergeCell ref="R48:R51"/>
    <mergeCell ref="S48:S51"/>
    <mergeCell ref="T48:T51"/>
    <mergeCell ref="AB48:AB51"/>
    <mergeCell ref="Q50:Q51"/>
    <mergeCell ref="P45:P46"/>
    <mergeCell ref="AQ42:AQ43"/>
    <mergeCell ref="AP42:AP43"/>
    <mergeCell ref="AR42:AR43"/>
    <mergeCell ref="AH42:AH43"/>
    <mergeCell ref="AI42:AI43"/>
    <mergeCell ref="AJ42:AJ43"/>
    <mergeCell ref="AK42:AK43"/>
    <mergeCell ref="AC39:AC44"/>
    <mergeCell ref="AD39:AD44"/>
    <mergeCell ref="AE39:AE46"/>
    <mergeCell ref="AF39:AF46"/>
    <mergeCell ref="AG39:AG46"/>
    <mergeCell ref="AC45:AC46"/>
    <mergeCell ref="AD45:AD46"/>
    <mergeCell ref="V39:V44"/>
    <mergeCell ref="W39:W44"/>
    <mergeCell ref="Z39:Z44"/>
    <mergeCell ref="AA39:AA44"/>
    <mergeCell ref="AB39:AB44"/>
    <mergeCell ref="V45:V46"/>
    <mergeCell ref="W45:W46"/>
    <mergeCell ref="Z45:Z46"/>
    <mergeCell ref="AA45:AA46"/>
    <mergeCell ref="Q39:Q44"/>
    <mergeCell ref="R39:R44"/>
    <mergeCell ref="S39:S44"/>
    <mergeCell ref="T39:T44"/>
    <mergeCell ref="U39:U44"/>
    <mergeCell ref="L39:L44"/>
    <mergeCell ref="M39:M44"/>
    <mergeCell ref="N39:N44"/>
    <mergeCell ref="O39:O44"/>
    <mergeCell ref="P39:P44"/>
    <mergeCell ref="F39:F46"/>
    <mergeCell ref="G39:G46"/>
    <mergeCell ref="H39:H46"/>
    <mergeCell ref="I39:I46"/>
    <mergeCell ref="K39:K44"/>
    <mergeCell ref="K45:K46"/>
    <mergeCell ref="AD33:AD36"/>
    <mergeCell ref="AE33:AE38"/>
    <mergeCell ref="AF33:AF38"/>
    <mergeCell ref="AG33:AG38"/>
    <mergeCell ref="Q36:Q38"/>
    <mergeCell ref="S37:S38"/>
    <mergeCell ref="T37:T38"/>
    <mergeCell ref="U37:U38"/>
    <mergeCell ref="V37:V38"/>
    <mergeCell ref="W37:W38"/>
    <mergeCell ref="Z37:Z38"/>
    <mergeCell ref="AA37:AA38"/>
    <mergeCell ref="AB37:AB38"/>
    <mergeCell ref="AC37:AC38"/>
    <mergeCell ref="AD37:AD38"/>
    <mergeCell ref="W33:W36"/>
    <mergeCell ref="Z33:Z36"/>
    <mergeCell ref="AA33:AA36"/>
    <mergeCell ref="AB33:AB36"/>
    <mergeCell ref="AC33:AC36"/>
    <mergeCell ref="R33:R36"/>
    <mergeCell ref="S33:S36"/>
    <mergeCell ref="T33:T36"/>
    <mergeCell ref="AQ25:AQ29"/>
    <mergeCell ref="A33:A38"/>
    <mergeCell ref="D33:D38"/>
    <mergeCell ref="E33:E38"/>
    <mergeCell ref="F33:F38"/>
    <mergeCell ref="G33:G38"/>
    <mergeCell ref="H33:H38"/>
    <mergeCell ref="I33:I38"/>
    <mergeCell ref="J33:J46"/>
    <mergeCell ref="K33:K38"/>
    <mergeCell ref="L33:L38"/>
    <mergeCell ref="M33:M36"/>
    <mergeCell ref="N33:N36"/>
    <mergeCell ref="O33:O36"/>
    <mergeCell ref="P33:P36"/>
    <mergeCell ref="Q33:Q35"/>
    <mergeCell ref="AP25:AP29"/>
    <mergeCell ref="AG25:AG31"/>
    <mergeCell ref="AH25:AH29"/>
    <mergeCell ref="AI25:AI29"/>
    <mergeCell ref="AJ25:AJ29"/>
    <mergeCell ref="N25:N30"/>
    <mergeCell ref="O25:O30"/>
    <mergeCell ref="AB25:AB30"/>
    <mergeCell ref="AC25:AC30"/>
    <mergeCell ref="AD25:AD30"/>
    <mergeCell ref="AE25:AE31"/>
    <mergeCell ref="AF25:AF31"/>
    <mergeCell ref="U25:U30"/>
    <mergeCell ref="V25:V30"/>
    <mergeCell ref="M37:M38"/>
    <mergeCell ref="N37:N38"/>
    <mergeCell ref="Z25:Z30"/>
    <mergeCell ref="AA25:AA30"/>
    <mergeCell ref="F25:F31"/>
    <mergeCell ref="G25:G31"/>
    <mergeCell ref="H25:H31"/>
    <mergeCell ref="I25:I31"/>
    <mergeCell ref="J25:J31"/>
    <mergeCell ref="U21:U23"/>
    <mergeCell ref="V21:V23"/>
    <mergeCell ref="W21:W23"/>
    <mergeCell ref="Z21:Z23"/>
    <mergeCell ref="F10:F23"/>
    <mergeCell ref="G10:G23"/>
    <mergeCell ref="H10:H23"/>
    <mergeCell ref="I10:I23"/>
    <mergeCell ref="J10:J23"/>
    <mergeCell ref="M24:W24"/>
    <mergeCell ref="X25:X30"/>
    <mergeCell ref="Y25:Y30"/>
    <mergeCell ref="P25:P30"/>
    <mergeCell ref="Q25:Q30"/>
    <mergeCell ref="R25:R30"/>
    <mergeCell ref="S25:S30"/>
    <mergeCell ref="T25:T30"/>
    <mergeCell ref="K25:K30"/>
    <mergeCell ref="L25:L30"/>
    <mergeCell ref="Y21:Y23"/>
    <mergeCell ref="AA21:AA23"/>
    <mergeCell ref="K10:K18"/>
    <mergeCell ref="L10:L18"/>
    <mergeCell ref="M10:M23"/>
    <mergeCell ref="AG10:AG23"/>
    <mergeCell ref="K19:K20"/>
    <mergeCell ref="L19:L20"/>
    <mergeCell ref="N19:N20"/>
    <mergeCell ref="O19:O20"/>
    <mergeCell ref="P19:P20"/>
    <mergeCell ref="Q19:Q20"/>
    <mergeCell ref="R19:R20"/>
    <mergeCell ref="S19:S20"/>
    <mergeCell ref="T19:T20"/>
    <mergeCell ref="U19:U20"/>
    <mergeCell ref="V19:V20"/>
    <mergeCell ref="W19:W20"/>
    <mergeCell ref="Z19:Z20"/>
    <mergeCell ref="AA19:AA20"/>
    <mergeCell ref="AB19:AB20"/>
    <mergeCell ref="AB10:AB18"/>
    <mergeCell ref="AC10:AC18"/>
    <mergeCell ref="AD10:AD18"/>
    <mergeCell ref="AE10:AE23"/>
    <mergeCell ref="AF10:AF23"/>
    <mergeCell ref="AC19:AC20"/>
    <mergeCell ref="AD19:AD20"/>
    <mergeCell ref="AB21:AB23"/>
    <mergeCell ref="AC21:AC23"/>
    <mergeCell ref="AD21:AD23"/>
    <mergeCell ref="U10:U18"/>
    <mergeCell ref="V10:V18"/>
    <mergeCell ref="W10:W18"/>
    <mergeCell ref="Z10:Z18"/>
    <mergeCell ref="AA10:AA18"/>
    <mergeCell ref="X21:X23"/>
    <mergeCell ref="K21:K23"/>
    <mergeCell ref="L21:L23"/>
    <mergeCell ref="N21:N23"/>
    <mergeCell ref="O21:O23"/>
    <mergeCell ref="A10:A23"/>
    <mergeCell ref="B10:B88"/>
    <mergeCell ref="C10:C88"/>
    <mergeCell ref="D10:D23"/>
    <mergeCell ref="E10:E23"/>
    <mergeCell ref="A25:A31"/>
    <mergeCell ref="D25:D31"/>
    <mergeCell ref="E25:E31"/>
    <mergeCell ref="A39:A46"/>
    <mergeCell ref="D39:D46"/>
    <mergeCell ref="E39:E46"/>
    <mergeCell ref="A48:A51"/>
    <mergeCell ref="D48:D51"/>
    <mergeCell ref="E48:E51"/>
    <mergeCell ref="D72:D74"/>
    <mergeCell ref="E72:E74"/>
    <mergeCell ref="A52:A56"/>
    <mergeCell ref="D52:D56"/>
    <mergeCell ref="E52:E56"/>
    <mergeCell ref="D83:D88"/>
    <mergeCell ref="E83:E88"/>
    <mergeCell ref="O37:O38"/>
    <mergeCell ref="L45:L46"/>
    <mergeCell ref="M45:M46"/>
    <mergeCell ref="N45:N46"/>
    <mergeCell ref="O45:O46"/>
    <mergeCell ref="K48:K51"/>
    <mergeCell ref="L48:L51"/>
    <mergeCell ref="AW6:BA6"/>
    <mergeCell ref="BB6:BO6"/>
    <mergeCell ref="BQ6:BS6"/>
    <mergeCell ref="B1:C4"/>
    <mergeCell ref="D1:BB1"/>
    <mergeCell ref="D2:BB2"/>
    <mergeCell ref="D3:BB3"/>
    <mergeCell ref="D4:BB4"/>
    <mergeCell ref="B5:C5"/>
    <mergeCell ref="D5:BB5"/>
    <mergeCell ref="A7:A8"/>
    <mergeCell ref="AS7:AS8"/>
    <mergeCell ref="A6:Z6"/>
    <mergeCell ref="AA6:AD6"/>
    <mergeCell ref="AE6:AV6"/>
    <mergeCell ref="B7:B8"/>
    <mergeCell ref="C7:C8"/>
    <mergeCell ref="D7:D8"/>
    <mergeCell ref="E7:E8"/>
    <mergeCell ref="F7:F8"/>
    <mergeCell ref="AT7:AT8"/>
    <mergeCell ref="AU7:AU8"/>
    <mergeCell ref="AF7:AF8"/>
    <mergeCell ref="AG7:AG8"/>
    <mergeCell ref="AH7:AH8"/>
    <mergeCell ref="Q7:Q8"/>
    <mergeCell ref="W7:W8"/>
    <mergeCell ref="AO7:AO8"/>
    <mergeCell ref="M7:M8"/>
    <mergeCell ref="G7:G8"/>
    <mergeCell ref="AC7:AC8"/>
    <mergeCell ref="AB7:AB8"/>
    <mergeCell ref="AA7:AA8"/>
    <mergeCell ref="Z7:Z8"/>
    <mergeCell ref="H7:H8"/>
    <mergeCell ref="I7:I8"/>
    <mergeCell ref="J7:J8"/>
    <mergeCell ref="K7:K8"/>
    <mergeCell ref="L7:L8"/>
    <mergeCell ref="AV7:AV8"/>
    <mergeCell ref="AW7:AW8"/>
    <mergeCell ref="AX7:AX8"/>
    <mergeCell ref="AY7:AY8"/>
    <mergeCell ref="AP7:AP8"/>
    <mergeCell ref="AQ7:AQ8"/>
    <mergeCell ref="O7:P7"/>
    <mergeCell ref="N7:N8"/>
    <mergeCell ref="AR7:AR8"/>
    <mergeCell ref="T7:T8"/>
    <mergeCell ref="U7:U8"/>
    <mergeCell ref="V7:V8"/>
    <mergeCell ref="BS7:BS8"/>
    <mergeCell ref="BQ7:BQ8"/>
    <mergeCell ref="BP7:BP8"/>
    <mergeCell ref="BO7:BO8"/>
    <mergeCell ref="AK7:AK8"/>
    <mergeCell ref="AJ7:AJ8"/>
    <mergeCell ref="AI7:AI8"/>
    <mergeCell ref="AE7:AE8"/>
    <mergeCell ref="AD7:AD8"/>
    <mergeCell ref="BD7:BD8"/>
    <mergeCell ref="BE7:BE8"/>
    <mergeCell ref="AZ7:AZ8"/>
    <mergeCell ref="BA7:BA8"/>
    <mergeCell ref="BB7:BB8"/>
    <mergeCell ref="BC7:BC8"/>
    <mergeCell ref="BF7:BF8"/>
    <mergeCell ref="BG7:BG8"/>
    <mergeCell ref="BH7:BH8"/>
    <mergeCell ref="BI7:BI8"/>
    <mergeCell ref="X33:X36"/>
    <mergeCell ref="Y33:Y36"/>
    <mergeCell ref="X37:X38"/>
    <mergeCell ref="Y37:Y38"/>
    <mergeCell ref="R7:R8"/>
    <mergeCell ref="X7:X8"/>
    <mergeCell ref="Y7:Y8"/>
    <mergeCell ref="X10:X18"/>
    <mergeCell ref="Y10:Y18"/>
    <mergeCell ref="X19:X20"/>
    <mergeCell ref="Y19:Y20"/>
    <mergeCell ref="S7:S8"/>
    <mergeCell ref="P10:P18"/>
    <mergeCell ref="Q10:Q18"/>
    <mergeCell ref="R10:R18"/>
    <mergeCell ref="S10:S18"/>
    <mergeCell ref="T10:T18"/>
    <mergeCell ref="P21:P23"/>
    <mergeCell ref="Q21:Q23"/>
    <mergeCell ref="R21:R23"/>
    <mergeCell ref="S21:S23"/>
    <mergeCell ref="T21:T23"/>
    <mergeCell ref="M25:M31"/>
    <mergeCell ref="N10:N18"/>
    <mergeCell ref="O10:O18"/>
    <mergeCell ref="W25:W30"/>
    <mergeCell ref="U33:U36"/>
    <mergeCell ref="V33:V36"/>
    <mergeCell ref="P37:P38"/>
    <mergeCell ref="R37:R38"/>
  </mergeCell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0" zoomScaleNormal="70" workbookViewId="0">
      <selection activeCell="G10" sqref="G10"/>
    </sheetView>
  </sheetViews>
  <sheetFormatPr baseColWidth="10" defaultColWidth="10.7109375" defaultRowHeight="15"/>
  <cols>
    <col min="1" max="1" width="30" customWidth="1"/>
    <col min="2" max="2" width="43.42578125" customWidth="1"/>
    <col min="6" max="6" width="20.140625" customWidth="1"/>
    <col min="7" max="7" width="34.7109375" customWidth="1"/>
  </cols>
  <sheetData>
    <row r="1" spans="1:7" ht="52.5" customHeight="1">
      <c r="A1" s="476" t="s">
        <v>34</v>
      </c>
      <c r="B1" s="476"/>
      <c r="F1" s="1" t="s">
        <v>35</v>
      </c>
      <c r="G1" s="1" t="s">
        <v>36</v>
      </c>
    </row>
    <row r="2" spans="1:7" ht="25.5" customHeight="1">
      <c r="A2" s="475" t="s">
        <v>37</v>
      </c>
      <c r="B2" s="475"/>
      <c r="F2" s="2">
        <v>0</v>
      </c>
      <c r="G2" s="3" t="s">
        <v>38</v>
      </c>
    </row>
    <row r="3" spans="1:7" ht="45" customHeight="1">
      <c r="A3" s="475" t="s">
        <v>39</v>
      </c>
      <c r="B3" s="475"/>
      <c r="F3" s="2">
        <v>1</v>
      </c>
      <c r="G3" s="3" t="s">
        <v>40</v>
      </c>
    </row>
    <row r="4" spans="1:7" ht="45" customHeight="1">
      <c r="A4" s="475" t="s">
        <v>41</v>
      </c>
      <c r="B4" s="475"/>
      <c r="F4" s="2">
        <v>2</v>
      </c>
      <c r="G4" s="3" t="s">
        <v>42</v>
      </c>
    </row>
    <row r="5" spans="1:7" ht="45" customHeight="1">
      <c r="A5" s="475" t="s">
        <v>43</v>
      </c>
      <c r="B5" s="475"/>
      <c r="F5" s="2">
        <v>3</v>
      </c>
      <c r="G5" s="3" t="s">
        <v>44</v>
      </c>
    </row>
    <row r="6" spans="1:7" ht="45" customHeight="1">
      <c r="A6" s="475" t="s">
        <v>45</v>
      </c>
      <c r="B6" s="475"/>
      <c r="F6" s="2">
        <v>4</v>
      </c>
      <c r="G6" s="3" t="s">
        <v>46</v>
      </c>
    </row>
    <row r="7" spans="1:7" ht="45" customHeight="1">
      <c r="A7" s="475" t="s">
        <v>47</v>
      </c>
      <c r="B7" s="475"/>
      <c r="F7" s="2">
        <v>5</v>
      </c>
      <c r="G7" s="3" t="s">
        <v>48</v>
      </c>
    </row>
    <row r="8" spans="1:7" ht="45" customHeight="1">
      <c r="A8" s="475" t="s">
        <v>49</v>
      </c>
      <c r="B8" s="475"/>
    </row>
    <row r="9" spans="1:7" ht="45" customHeight="1">
      <c r="A9" s="475" t="s">
        <v>50</v>
      </c>
      <c r="B9" s="475"/>
    </row>
    <row r="10" spans="1:7" ht="45" customHeight="1">
      <c r="A10" s="475" t="s">
        <v>51</v>
      </c>
      <c r="B10" s="475"/>
    </row>
    <row r="11" spans="1:7" ht="45" customHeight="1">
      <c r="A11" s="475" t="s">
        <v>52</v>
      </c>
      <c r="B11" s="475"/>
    </row>
    <row r="12" spans="1:7" ht="45" customHeight="1">
      <c r="A12" s="475" t="s">
        <v>53</v>
      </c>
      <c r="B12" s="475"/>
    </row>
    <row r="13" spans="1:7" ht="45" customHeight="1">
      <c r="A13" s="475" t="s">
        <v>54</v>
      </c>
      <c r="B13" s="475"/>
    </row>
    <row r="14" spans="1:7" ht="45" customHeight="1">
      <c r="A14" s="475" t="s">
        <v>55</v>
      </c>
      <c r="B14" s="475"/>
    </row>
    <row r="15" spans="1:7" ht="45" customHeight="1">
      <c r="A15" s="475" t="s">
        <v>56</v>
      </c>
      <c r="B15" s="475"/>
    </row>
    <row r="16" spans="1:7" ht="45" customHeight="1">
      <c r="A16" s="475" t="s">
        <v>57</v>
      </c>
      <c r="B16" s="475"/>
    </row>
    <row r="17" spans="1:2" ht="45" customHeight="1">
      <c r="A17" s="475" t="s">
        <v>58</v>
      </c>
      <c r="B17" s="475"/>
    </row>
    <row r="18" spans="1:2" ht="45" customHeight="1">
      <c r="A18" s="475" t="s">
        <v>59</v>
      </c>
      <c r="B18" s="475"/>
    </row>
    <row r="19" spans="1:2" ht="45" customHeight="1">
      <c r="A19" s="475" t="s">
        <v>60</v>
      </c>
      <c r="B19" s="475"/>
    </row>
    <row r="20" spans="1:2" ht="45" customHeight="1">
      <c r="A20" s="475" t="s">
        <v>61</v>
      </c>
      <c r="B20" s="475"/>
    </row>
    <row r="21" spans="1:2" ht="45" customHeight="1">
      <c r="A21" s="475" t="s">
        <v>62</v>
      </c>
      <c r="B21" s="475"/>
    </row>
    <row r="22" spans="1:2" ht="45" customHeight="1"/>
    <row r="23" spans="1:2" ht="45" customHeight="1"/>
    <row r="24" spans="1:2" ht="45" customHeight="1"/>
    <row r="25" spans="1:2" ht="45" customHeight="1"/>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1ER T TRIM 2024 </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Acer</cp:lastModifiedBy>
  <dcterms:created xsi:type="dcterms:W3CDTF">2022-12-26T20:23:47Z</dcterms:created>
  <dcterms:modified xsi:type="dcterms:W3CDTF">2024-05-16T19:43:31Z</dcterms:modified>
</cp:coreProperties>
</file>